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a_valenzuela\Desktop\"/>
    </mc:Choice>
  </mc:AlternateContent>
  <bookViews>
    <workbookView xWindow="0" yWindow="0" windowWidth="20490" windowHeight="7020"/>
  </bookViews>
  <sheets>
    <sheet name="Juridica" sheetId="2" r:id="rId1"/>
    <sheet name="Despacho" sheetId="3" r:id="rId2"/>
    <sheet name="Correspondencia" sheetId="4" r:id="rId3"/>
    <sheet name="Dpto. de Archivo." sheetId="5" r:id="rId4"/>
    <sheet name="Depto Militar" sheetId="6" r:id="rId5"/>
    <sheet name="DA" sheetId="7" r:id="rId6"/>
    <sheet name="Comunicaciones" sheetId="8" r:id="rId7"/>
    <sheet name="Rel. Internacionales" sheetId="9" r:id="rId8"/>
    <sheet name=" DPD." sheetId="10" r:id="rId9"/>
    <sheet name="TIC. " sheetId="11" r:id="rId10"/>
    <sheet name="OAI" sheetId="12" r:id="rId11"/>
    <sheet name="Dir. de Rec. Humanos" sheetId="13" r:id="rId12"/>
    <sheet name="POA 2021 DGE" sheetId="14" r:id="rId13"/>
    <sheet name="DGT" sheetId="15" r:id="rId14"/>
    <sheet name="COMITE DE SALARIOS" sheetId="16" r:id="rId15"/>
    <sheet name="TRABAJO INFANTIL" sheetId="17" r:id="rId16"/>
    <sheet name="IOND" sheetId="18" r:id="rId17"/>
    <sheet name="Seguridad Social" sheetId="19" r:id="rId18"/>
    <sheet name="DGHSI" sheetId="2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Print_Area" localSheetId="14">'COMITE DE SALARIOS'!$A$1:$S$48</definedName>
    <definedName name="_xlnm.Print_Area" localSheetId="4">'Depto Militar'!$A$1:$S$97</definedName>
    <definedName name="_xlnm.Print_Area" localSheetId="10">OAI!$A$1:$S$54</definedName>
    <definedName name="_xlnm.Print_Area" localSheetId="12">'POA 2021 DGE'!$A$1:$S$86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4" i="20" l="1"/>
  <c r="P95" i="20" s="1"/>
  <c r="P83" i="20"/>
  <c r="P82" i="20"/>
  <c r="P72" i="20"/>
  <c r="P71" i="20"/>
  <c r="P68" i="20"/>
  <c r="P66" i="20"/>
  <c r="P65" i="20"/>
  <c r="P46" i="20"/>
  <c r="P45" i="20"/>
  <c r="P42" i="20"/>
  <c r="P40" i="20"/>
  <c r="P39" i="20"/>
  <c r="P38" i="20" s="1"/>
  <c r="P31" i="20"/>
  <c r="P30" i="20"/>
  <c r="P29" i="20"/>
  <c r="P28" i="20"/>
  <c r="P27" i="20"/>
  <c r="P26" i="20" s="1"/>
  <c r="P25" i="20"/>
  <c r="P24" i="20"/>
  <c r="P23" i="20"/>
  <c r="P22" i="20"/>
  <c r="P21" i="20"/>
  <c r="P20" i="20"/>
  <c r="P18" i="20"/>
  <c r="P17" i="20"/>
  <c r="P16" i="20"/>
  <c r="P15" i="20"/>
  <c r="P14" i="20"/>
  <c r="P13" i="20"/>
  <c r="P11" i="20"/>
  <c r="P63" i="20" l="1"/>
  <c r="P86" i="20"/>
  <c r="Q31" i="19" l="1"/>
  <c r="Q30" i="19"/>
  <c r="Q29" i="19"/>
  <c r="Q25" i="19"/>
  <c r="Q21" i="19" s="1"/>
  <c r="Q23" i="19"/>
  <c r="Q19" i="19"/>
  <c r="Q17" i="19"/>
  <c r="Q16" i="19"/>
  <c r="Q15" i="19" l="1"/>
  <c r="Q32" i="19"/>
  <c r="P98" i="18" l="1"/>
  <c r="P88" i="18"/>
  <c r="P87" i="18" s="1"/>
  <c r="P86" i="18"/>
  <c r="P85" i="18"/>
  <c r="P84" i="18"/>
  <c r="P83" i="18"/>
  <c r="P82" i="18"/>
  <c r="P81" i="18"/>
  <c r="P80" i="18"/>
  <c r="P79" i="18"/>
  <c r="P78" i="18"/>
  <c r="P77" i="18"/>
  <c r="P76" i="18"/>
  <c r="P75" i="18" s="1"/>
  <c r="P74" i="18"/>
  <c r="P73" i="18"/>
  <c r="P72" i="18"/>
  <c r="P70" i="18"/>
  <c r="P69" i="18"/>
  <c r="P68" i="18"/>
  <c r="P67" i="18"/>
  <c r="P65" i="18"/>
  <c r="P64" i="18"/>
  <c r="P63" i="18"/>
  <c r="P62" i="18"/>
  <c r="P60" i="18"/>
  <c r="P59" i="18"/>
  <c r="P58" i="18"/>
  <c r="P56" i="18"/>
  <c r="P55" i="18"/>
  <c r="P54" i="18"/>
  <c r="P53" i="18"/>
  <c r="P52" i="18"/>
  <c r="P50" i="18"/>
  <c r="P49" i="18"/>
  <c r="P47" i="18"/>
  <c r="P46" i="18"/>
  <c r="P45" i="18"/>
  <c r="P44" i="18"/>
  <c r="P43" i="18"/>
  <c r="P40" i="18" s="1"/>
  <c r="P42" i="18"/>
  <c r="P38" i="18"/>
  <c r="P32" i="18"/>
  <c r="P27" i="18"/>
  <c r="P23" i="18"/>
  <c r="P12" i="18"/>
  <c r="P57" i="17"/>
  <c r="P45" i="17"/>
  <c r="P44" i="17"/>
  <c r="P42" i="17" s="1"/>
  <c r="P41" i="17"/>
  <c r="R40" i="17"/>
  <c r="P40" i="17"/>
  <c r="P39" i="17"/>
  <c r="P35" i="17" s="1"/>
  <c r="P37" i="17"/>
  <c r="P33" i="17"/>
  <c r="P32" i="17"/>
  <c r="P20" i="17"/>
  <c r="P19" i="17"/>
  <c r="P15" i="17" s="1"/>
  <c r="P71" i="18" l="1"/>
  <c r="P31" i="17"/>
  <c r="P89" i="18"/>
  <c r="P99" i="18" s="1"/>
  <c r="P102" i="18" s="1"/>
  <c r="P103" i="18" s="1"/>
  <c r="P46" i="17"/>
  <c r="P56" i="16" l="1"/>
  <c r="P51" i="16"/>
  <c r="P58" i="16" s="1"/>
  <c r="P47" i="16"/>
  <c r="P36" i="16"/>
  <c r="P35" i="16"/>
  <c r="P33" i="16"/>
  <c r="P32" i="16"/>
  <c r="P31" i="16"/>
  <c r="P29" i="16"/>
  <c r="P28" i="16"/>
  <c r="P26" i="16"/>
  <c r="P25" i="16"/>
  <c r="P20" i="16"/>
  <c r="P19" i="16"/>
  <c r="P18" i="16"/>
  <c r="P16" i="16"/>
  <c r="P15" i="16"/>
  <c r="P14" i="16"/>
  <c r="P12" i="16"/>
  <c r="P48" i="16" l="1"/>
  <c r="P155" i="15"/>
  <c r="P165" i="15" s="1"/>
  <c r="P148" i="14" l="1"/>
  <c r="P114" i="14" s="1"/>
  <c r="P146" i="14"/>
  <c r="P142" i="14"/>
  <c r="P138" i="14"/>
  <c r="C127" i="14"/>
  <c r="P84" i="14"/>
  <c r="P83" i="14" s="1"/>
  <c r="P78" i="14"/>
  <c r="P76" i="14"/>
  <c r="P75" i="14"/>
  <c r="P74" i="14" s="1"/>
  <c r="P73" i="14"/>
  <c r="P72" i="14"/>
  <c r="P71" i="14" s="1"/>
  <c r="C72" i="14"/>
  <c r="P70" i="14"/>
  <c r="P69" i="14"/>
  <c r="P68" i="14"/>
  <c r="P67" i="14"/>
  <c r="C67" i="14"/>
  <c r="P66" i="14"/>
  <c r="P65" i="14" s="1"/>
  <c r="C64" i="14"/>
  <c r="P50" i="14"/>
  <c r="P47" i="14"/>
  <c r="P42" i="14"/>
  <c r="Q38" i="14"/>
  <c r="C38" i="14"/>
  <c r="O37" i="14"/>
  <c r="N37" i="14"/>
  <c r="M37" i="14"/>
  <c r="L37" i="14"/>
  <c r="K37" i="14"/>
  <c r="J37" i="14"/>
  <c r="I37" i="14"/>
  <c r="H37" i="14"/>
  <c r="G37" i="14"/>
  <c r="F37" i="14"/>
  <c r="E37" i="14"/>
  <c r="D37" i="14"/>
  <c r="Q31" i="14"/>
  <c r="P31" i="14"/>
  <c r="Q21" i="14"/>
  <c r="P21" i="14"/>
  <c r="P14" i="14"/>
  <c r="P11" i="14"/>
  <c r="P38" i="14" l="1"/>
  <c r="P150" i="14" s="1"/>
  <c r="C66" i="14"/>
  <c r="C65" i="14" s="1"/>
  <c r="P47" i="13"/>
  <c r="P46" i="13" s="1"/>
  <c r="P45" i="13"/>
  <c r="P44" i="13" s="1"/>
  <c r="P43" i="13"/>
  <c r="P40" i="13"/>
  <c r="P38" i="13"/>
  <c r="P36" i="13"/>
  <c r="P35" i="13"/>
  <c r="P34" i="13"/>
  <c r="P33" i="13"/>
  <c r="P32" i="13"/>
  <c r="P31" i="13" s="1"/>
  <c r="P22" i="13"/>
  <c r="P21" i="13"/>
  <c r="P20" i="13"/>
  <c r="P19" i="13"/>
  <c r="P65" i="13" l="1"/>
  <c r="P45" i="12" l="1"/>
  <c r="P44" i="12" s="1"/>
  <c r="P42" i="12"/>
  <c r="P40" i="12" s="1"/>
  <c r="P34" i="12"/>
  <c r="P30" i="12"/>
  <c r="P26" i="12"/>
  <c r="P22" i="12"/>
  <c r="P18" i="12"/>
  <c r="P65" i="11"/>
  <c r="P52" i="11" s="1"/>
  <c r="P50" i="11"/>
  <c r="P49" i="11"/>
  <c r="P48" i="11"/>
  <c r="P43" i="11" s="1"/>
  <c r="P42" i="11" s="1"/>
  <c r="P41" i="11"/>
  <c r="P39" i="11"/>
  <c r="P11" i="11"/>
  <c r="P37" i="11" l="1"/>
  <c r="P30" i="11" s="1"/>
  <c r="P17" i="12"/>
  <c r="P49" i="12"/>
  <c r="P69" i="11"/>
  <c r="P113" i="10" l="1"/>
  <c r="Q112" i="10"/>
  <c r="P112" i="10"/>
  <c r="P115" i="10" s="1"/>
  <c r="P75" i="10"/>
  <c r="P69" i="10" s="1"/>
  <c r="P66" i="10"/>
  <c r="P65" i="10"/>
  <c r="P58" i="10"/>
  <c r="P53" i="10" s="1"/>
  <c r="P52" i="10"/>
  <c r="P47" i="10"/>
  <c r="P41" i="10"/>
  <c r="P40" i="10"/>
  <c r="P30" i="10" s="1"/>
  <c r="P29" i="10"/>
  <c r="P18" i="10" s="1"/>
  <c r="P28" i="10"/>
  <c r="P25" i="10"/>
  <c r="P23" i="10"/>
  <c r="P14" i="10"/>
  <c r="P116" i="10" l="1"/>
  <c r="P47" i="9" l="1"/>
  <c r="P45" i="9"/>
  <c r="P32" i="9"/>
  <c r="P28" i="9"/>
  <c r="P23" i="9"/>
  <c r="P20" i="9"/>
  <c r="P19" i="9"/>
  <c r="P18" i="9"/>
  <c r="P52" i="8"/>
  <c r="P51" i="8"/>
  <c r="P50" i="8"/>
  <c r="P48" i="8"/>
  <c r="P44" i="8" s="1"/>
  <c r="P42" i="8"/>
  <c r="P39" i="8"/>
  <c r="P37" i="8" s="1"/>
  <c r="P32" i="8"/>
  <c r="P31" i="8"/>
  <c r="P30" i="8"/>
  <c r="S29" i="8"/>
  <c r="P29" i="8"/>
  <c r="Q26" i="8"/>
  <c r="P26" i="8"/>
  <c r="P21" i="8"/>
  <c r="P19" i="8"/>
  <c r="P18" i="8"/>
  <c r="P17" i="8"/>
  <c r="P16" i="8"/>
  <c r="P15" i="8"/>
  <c r="P14" i="8"/>
  <c r="P13" i="8"/>
  <c r="P11" i="8" s="1"/>
  <c r="P27" i="8" l="1"/>
  <c r="P43" i="8"/>
  <c r="P12" i="9"/>
  <c r="P48" i="9" s="1"/>
  <c r="P66" i="8"/>
  <c r="P105" i="7" l="1"/>
  <c r="P92" i="7"/>
  <c r="P91" i="7"/>
  <c r="P90" i="7"/>
  <c r="P89" i="7"/>
  <c r="P88" i="7"/>
  <c r="P86" i="7"/>
  <c r="P85" i="7"/>
  <c r="P84" i="7"/>
  <c r="P83" i="7"/>
  <c r="P81" i="7"/>
  <c r="P79" i="7"/>
  <c r="P78" i="7"/>
  <c r="P77" i="7"/>
  <c r="P76" i="7"/>
  <c r="P75" i="7"/>
  <c r="P74" i="7"/>
  <c r="P73" i="7"/>
  <c r="P72" i="7"/>
  <c r="P70" i="7"/>
  <c r="P65" i="7"/>
  <c r="P60" i="7"/>
  <c r="P53" i="7"/>
  <c r="P51" i="7" s="1"/>
  <c r="P50" i="7"/>
  <c r="P49" i="7"/>
  <c r="P48" i="7"/>
  <c r="P47" i="7"/>
  <c r="P46" i="7"/>
  <c r="P44" i="7"/>
  <c r="P42" i="7"/>
  <c r="P41" i="7"/>
  <c r="P40" i="7"/>
  <c r="P39" i="7"/>
  <c r="P37" i="7"/>
  <c r="P36" i="7"/>
  <c r="P35" i="7"/>
  <c r="P34" i="7" s="1"/>
  <c r="P30" i="7"/>
  <c r="P29" i="7"/>
  <c r="P27" i="7"/>
  <c r="P25" i="7"/>
  <c r="P24" i="7"/>
  <c r="P23" i="7"/>
  <c r="P22" i="7"/>
  <c r="P21" i="7"/>
  <c r="P20" i="7"/>
  <c r="P15" i="7"/>
  <c r="P14" i="7"/>
  <c r="P69" i="7" l="1"/>
  <c r="P11" i="7"/>
  <c r="P93" i="7" s="1"/>
  <c r="P96" i="7" s="1"/>
  <c r="P97" i="7" s="1"/>
  <c r="P106" i="7" s="1"/>
  <c r="P86" i="6"/>
  <c r="P85" i="6"/>
  <c r="P84" i="6"/>
  <c r="P83" i="6"/>
  <c r="P82" i="6"/>
  <c r="P81" i="6"/>
  <c r="P71" i="6"/>
  <c r="P70" i="6"/>
  <c r="P62" i="6"/>
  <c r="P61" i="6" s="1"/>
  <c r="P59" i="6"/>
  <c r="P52" i="6" s="1"/>
  <c r="P57" i="6"/>
  <c r="P56" i="6"/>
  <c r="P55" i="6"/>
  <c r="P23" i="6"/>
  <c r="P16" i="6"/>
  <c r="P10" i="6" s="1"/>
  <c r="P9" i="6"/>
  <c r="P31" i="5"/>
  <c r="P19" i="5"/>
  <c r="P74" i="6" l="1"/>
  <c r="P92" i="6"/>
  <c r="P23" i="4"/>
  <c r="P16" i="4"/>
  <c r="P34" i="4" s="1"/>
  <c r="P12" i="4"/>
  <c r="P64" i="3"/>
  <c r="P55" i="3"/>
  <c r="P39" i="3"/>
  <c r="P38" i="3"/>
  <c r="P36" i="3"/>
  <c r="P32" i="3" s="1"/>
  <c r="P29" i="3"/>
  <c r="P26" i="3" s="1"/>
  <c r="P24" i="3"/>
  <c r="P21" i="3" s="1"/>
  <c r="P23" i="3"/>
  <c r="P20" i="3"/>
  <c r="P17" i="3"/>
  <c r="P16" i="3"/>
  <c r="P15" i="3"/>
  <c r="P12" i="3"/>
  <c r="P11" i="3" s="1"/>
  <c r="P66" i="3" l="1"/>
  <c r="P41" i="3"/>
  <c r="P30" i="2" l="1"/>
  <c r="P29" i="2"/>
  <c r="P27" i="2"/>
  <c r="P26" i="2"/>
  <c r="P25" i="2"/>
  <c r="P24" i="2"/>
  <c r="P19" i="2" s="1"/>
  <c r="P23" i="2"/>
  <c r="P22" i="2"/>
  <c r="P21" i="2"/>
  <c r="P18" i="2"/>
  <c r="P16" i="2"/>
  <c r="P15" i="2" s="1"/>
  <c r="P14" i="2"/>
  <c r="P13" i="2"/>
  <c r="P12" i="2"/>
  <c r="P11" i="2" l="1"/>
  <c r="P38" i="2" s="1"/>
</calcChain>
</file>

<file path=xl/comments1.xml><?xml version="1.0" encoding="utf-8"?>
<comments xmlns="http://schemas.openxmlformats.org/spreadsheetml/2006/main">
  <authors>
    <author>Emiliano Burgos - Planifiacion</author>
  </authors>
  <commentList>
    <comment ref="P86" authorId="0" shapeId="0">
      <text>
        <r>
          <rPr>
            <b/>
            <sz val="9"/>
            <color indexed="81"/>
            <rFont val="Tahoma"/>
            <family val="2"/>
          </rPr>
          <t>Emiliano Burgos - Planifiacion:</t>
        </r>
        <r>
          <rPr>
            <sz val="9"/>
            <color indexed="81"/>
            <rFont val="Tahoma"/>
            <family val="2"/>
          </rPr>
          <t xml:space="preserve">
Cta.:2.2.8.7.04 - Servicios de Capacitación, Ver Libro, Pres, 2020.</t>
        </r>
      </text>
    </comment>
  </commentList>
</comments>
</file>

<file path=xl/sharedStrings.xml><?xml version="1.0" encoding="utf-8"?>
<sst xmlns="http://schemas.openxmlformats.org/spreadsheetml/2006/main" count="4657" uniqueCount="3017">
  <si>
    <t>Ministerio de Trabajo</t>
  </si>
  <si>
    <t>Programa 01</t>
  </si>
  <si>
    <t>Plan Operativo Anual 2022</t>
  </si>
  <si>
    <t>Dirección Jurídica</t>
  </si>
  <si>
    <t>Areas Estratégica: Capacidades Institucionales</t>
  </si>
  <si>
    <t xml:space="preserve">Objetivo Estratégico No. 10: Propiciar la transformación digital como eje fundamental del desarrollo integral institucional </t>
  </si>
  <si>
    <t>Objetivo Estratégico No.11: Implementar en toda la organización un enfoque de gestión para resultados</t>
  </si>
  <si>
    <t>Resultados/ Productos /Actividades</t>
  </si>
  <si>
    <t>Indicadores (Fórmula)</t>
  </si>
  <si>
    <t>Metas</t>
  </si>
  <si>
    <t>1er 
Trimestre</t>
  </si>
  <si>
    <t>2do Trimestre</t>
  </si>
  <si>
    <t>3er Trimestre</t>
  </si>
  <si>
    <t>4to Trimestre</t>
  </si>
  <si>
    <t>Presupuesto</t>
  </si>
  <si>
    <t>Responsable</t>
  </si>
  <si>
    <t>Ene</t>
  </si>
  <si>
    <t>Feb</t>
  </si>
  <si>
    <t>Mar</t>
  </si>
  <si>
    <t>Abr</t>
  </si>
  <si>
    <t>May</t>
  </si>
  <si>
    <t>Jun</t>
  </si>
  <si>
    <t>Jul</t>
  </si>
  <si>
    <t>Ago</t>
  </si>
  <si>
    <t>Sep</t>
  </si>
  <si>
    <t>Oct</t>
  </si>
  <si>
    <t>Nov</t>
  </si>
  <si>
    <t>Dic</t>
  </si>
  <si>
    <t>F-100</t>
  </si>
  <si>
    <t>Crédito Exteno</t>
  </si>
  <si>
    <t>Donaciones</t>
  </si>
  <si>
    <t>R.9. Aumentada la calidad de los servicios institucionales con el uso de las TICs en el desarrollo integral institucional</t>
  </si>
  <si>
    <t>% de satisfaccion de los usuarios del Ministerio de Trabajo a nivel nacional</t>
  </si>
  <si>
    <t>9.1 Comisión de Etica operando efectivamente</t>
  </si>
  <si>
    <t>No. de opiniones emitidas en año n</t>
  </si>
  <si>
    <t>9.1.1 Emitir opiniones juridicas</t>
  </si>
  <si>
    <t>30 Opiniones</t>
  </si>
  <si>
    <t>9.1.2 Acompañamiento en la administración de bienes y servicios institucional según LeyNo. 340-06, la Ley No.200-04 y otras de la Administración Pública.</t>
  </si>
  <si>
    <t>No. de acompañamiento realizados en año n</t>
  </si>
  <si>
    <t>5-   Procesos de acompañamientos</t>
  </si>
  <si>
    <t>9.1.3 Elaborar actas del Comité de compra y contrataciones.</t>
  </si>
  <si>
    <t>No. de actas elaboradas en año n</t>
  </si>
  <si>
    <t>15    actas</t>
  </si>
  <si>
    <t>9.2 Mecanismos de tranparencia y rendición de cuentas fortalecidos</t>
  </si>
  <si>
    <t xml:space="preserve">No. De publicaciones realizadas </t>
  </si>
  <si>
    <t>9.2.1 Elaborar Documentos Legales</t>
  </si>
  <si>
    <t xml:space="preserve">No. De documentos legales elaborados en año n </t>
  </si>
  <si>
    <t>10 Documentos</t>
  </si>
  <si>
    <t>9.2.2 Elaborar Resoluciones institucionales</t>
  </si>
  <si>
    <t>No. de resoluciones elaborados en año n</t>
  </si>
  <si>
    <t>10 Resoluciones</t>
  </si>
  <si>
    <t>9.2.3 Revisar Regulación (Reglamentos, Proyectos de Ley, Normas, Guia, etc.)</t>
  </si>
  <si>
    <t>No.  de regulaciones elaboradas en año n</t>
  </si>
  <si>
    <t>Una Regulacion</t>
  </si>
  <si>
    <t>9.3 Obligaciones  y ejercicio de derechos del MT garantizados</t>
  </si>
  <si>
    <t>9.3.1 Elaborar Contratos y Convenios</t>
  </si>
  <si>
    <t xml:space="preserve"> No. de contratos y convenios elaborados en año n</t>
  </si>
  <si>
    <t>10 contratos y convenios</t>
  </si>
  <si>
    <t>9.3.1.1  Registrar Contratos y Convenios en la Contraloría General de la República</t>
  </si>
  <si>
    <t xml:space="preserve"> No. de contratos y convenios Registrados en año n</t>
  </si>
  <si>
    <t>10 contratos y convenios registrados</t>
  </si>
  <si>
    <t>9.3.1.2  Participacion en la comision de personal (cumplimiento institucional de las leyes relativas a la función pública 41-08 y sus reglamentos,379,87-01, etc.)</t>
  </si>
  <si>
    <t xml:space="preserve"> No. de reuniones de la Comision   de personal en año n</t>
  </si>
  <si>
    <t>5 Reuniones</t>
  </si>
  <si>
    <t>9.3.1.3 Asistencia en  Litis y Controversias del Ministerio de Trabajo (MT)</t>
  </si>
  <si>
    <t>No. De Litis asistidas en año n</t>
  </si>
  <si>
    <t xml:space="preserve">5 Litis </t>
  </si>
  <si>
    <t>9.3.1.4  Representación de MT ante los tribunales y otras Instituciones no gubernamentales</t>
  </si>
  <si>
    <t>No. De representaciones ante los tribunales en año n</t>
  </si>
  <si>
    <t>5 Representaciones</t>
  </si>
  <si>
    <t>9.3.1.5 Elaborar Informes de actos de alguaciles</t>
  </si>
  <si>
    <t>No. de  informe realizados  de actos de alguaciles en año n</t>
  </si>
  <si>
    <t>30 Informes</t>
  </si>
  <si>
    <t>9.3.1.6 Acompañamientos en  reclamos y/o denuncias.</t>
  </si>
  <si>
    <t xml:space="preserve">No. De acompañamientos en  denuncias y reclamos en año n </t>
  </si>
  <si>
    <t>5 apoyos</t>
  </si>
  <si>
    <t>9.3.1.7  Elaboracion de  informes trimestrales</t>
  </si>
  <si>
    <t xml:space="preserve">No. de informes Presentados en año n </t>
  </si>
  <si>
    <t>4 Informes</t>
  </si>
  <si>
    <t>9.3.1.8 Seguimiento del Departamento Juridico al cumplimiento de normativa con Instituciones relaciondas Cooperativa del MT, PNUD etc..)</t>
  </si>
  <si>
    <t>No.  de solicitud en año n.</t>
  </si>
  <si>
    <t>5 Solicitudes</t>
  </si>
  <si>
    <t>9.4 Procesos jurídicos del MT fortalecidos.</t>
  </si>
  <si>
    <t>9.4.1  Solicitar la capacitacion al personal de la Direccion Legal</t>
  </si>
  <si>
    <t xml:space="preserve">No. de personas capacitados en año n </t>
  </si>
  <si>
    <t>3 personas</t>
  </si>
  <si>
    <t>9.4.1.1  Capacitacion en derecho administrativo ( maestria)</t>
  </si>
  <si>
    <t>No. De tecnicos capacitados en año n</t>
  </si>
  <si>
    <t>3 tecnicos</t>
  </si>
  <si>
    <t>9.4.1.2 Capacitar en adquisiciones y contrataciones (diplomado)</t>
  </si>
  <si>
    <t>9.4.2 Equipamiento del Dirección Juridica</t>
  </si>
  <si>
    <t>No. De Equipos informaticos  y Mobiliario Adquirido en año n</t>
  </si>
  <si>
    <t>9- equipos</t>
  </si>
  <si>
    <t>9.4.2.1 Adquisición de  equipos tecnológicos</t>
  </si>
  <si>
    <t>No. De equipos informaticos o Adquiridos en año n</t>
  </si>
  <si>
    <t>5 computadoras 1- impresora de alto rendimiento, 1-escanner 1- proyector y 1 pantalla para proyector</t>
  </si>
  <si>
    <t>9.4.2.2  Adquisición mobiliarios de oficina</t>
  </si>
  <si>
    <t>No. De mobiliarios de oficinas adquiridos</t>
  </si>
  <si>
    <t>2  archivos</t>
  </si>
  <si>
    <t>9.4.3  Organización  registros de la Direccion Legal (archivos).</t>
  </si>
  <si>
    <t>No. de registros organizados  en año n</t>
  </si>
  <si>
    <t>12 Registros</t>
  </si>
  <si>
    <t xml:space="preserve">9.4.3.1  Alquisicion de libros  </t>
  </si>
  <si>
    <t>10  libros adquirido en el año</t>
  </si>
  <si>
    <t>10 libros</t>
  </si>
  <si>
    <t>Despacho del Ministro</t>
  </si>
  <si>
    <r>
      <rPr>
        <b/>
        <sz val="14"/>
        <rFont val="Century Gothic"/>
        <family val="2"/>
      </rPr>
      <t xml:space="preserve">Objetivo Estratégico No. 10: </t>
    </r>
    <r>
      <rPr>
        <sz val="14"/>
        <rFont val="Century Gothic"/>
        <family val="2"/>
      </rPr>
      <t xml:space="preserve"> Propiciar la transformación digital como eje fundamental del desarrollo integral institucional </t>
    </r>
  </si>
  <si>
    <r>
      <rPr>
        <b/>
        <sz val="14"/>
        <rFont val="Century Gothic"/>
        <family val="2"/>
      </rPr>
      <t>Objetivo Estratégico No.11:</t>
    </r>
    <r>
      <rPr>
        <sz val="14"/>
        <rFont val="Century Gothic"/>
        <family val="2"/>
      </rPr>
      <t xml:space="preserve"> Implementar en toda la organización un enfoque de gestión para resultados</t>
    </r>
  </si>
  <si>
    <t xml:space="preserve">9.1 Comités y organizaciones  especiales  del MT con seguimiento y evaluación permanente. </t>
  </si>
  <si>
    <t>9.1.1 - Dar Seguimiento a los Viceministros y a las Direcciones Generales</t>
  </si>
  <si>
    <t>No. De encuentros realizados</t>
  </si>
  <si>
    <t>1 encuentro</t>
  </si>
  <si>
    <t>Despacho</t>
  </si>
  <si>
    <t>9.1.2 - Evaluar resultados de medidas y/o acciones de cada una de las Direcciones Generales</t>
  </si>
  <si>
    <t xml:space="preserve">No. de informes de evaluación realizados en año n / No. total de informes de evaluación programados en año n </t>
  </si>
  <si>
    <t>3-Evaluación</t>
  </si>
  <si>
    <t>9.1.3 - Tramitar comunicaciones del Ministro</t>
  </si>
  <si>
    <t xml:space="preserve">No. de comunicaciones tramitadas  en año n </t>
  </si>
  <si>
    <t>400 Comunicaciones</t>
  </si>
  <si>
    <t>9.1.4 - Coordinar levantamiento de los comités y organísmos especiales actuales</t>
  </si>
  <si>
    <t xml:space="preserve"> No. de lenvantamiento de los Comités en año n /  No. total de Comités y Organísmo Especiales existentes</t>
  </si>
  <si>
    <t xml:space="preserve"> Un levantamiento</t>
  </si>
  <si>
    <t>9.1.5 -Dar Seguimiento  mesa tripartita de Seguridad social</t>
  </si>
  <si>
    <t>mesa tripartita de Seguridad social conformada en año n</t>
  </si>
  <si>
    <t xml:space="preserve">Dar </t>
  </si>
  <si>
    <t>9.2 Agenda de compromisos nacionales e internacionales del MT elaborada y gestionada</t>
  </si>
  <si>
    <t>9.2.1 Elaborar Agenda de compromisos (Internacionales) del Ministro</t>
  </si>
  <si>
    <t>No. Agenda de compromisos elaboradas en año n</t>
  </si>
  <si>
    <t>3 Agenda</t>
  </si>
  <si>
    <t>9.2.2 - Coordinación de espacio tripartito (OIT) para soluciones de conflictos</t>
  </si>
  <si>
    <t>Espacio tripartito coordinado en año n</t>
  </si>
  <si>
    <t>1 mesa</t>
  </si>
  <si>
    <t>9.2.3 Elaborar agenda temática sectorial</t>
  </si>
  <si>
    <t xml:space="preserve">No. de convocatorias para socialización interinstitucionales efectuadas en año n / No. total de convocatorias programadas en año n </t>
  </si>
  <si>
    <t xml:space="preserve"> 4 Convocatorias de socialización</t>
  </si>
  <si>
    <t>9.3  Seguimiento a los sistemas de indicadores de la gestion publica</t>
  </si>
  <si>
    <t xml:space="preserve">No. de convocatoria realizadas en año n / No. total de convocatorias programadas en año n </t>
  </si>
  <si>
    <t xml:space="preserve"> 12 Convocatorias </t>
  </si>
  <si>
    <t>9.3.1 - Convocar oportunamente consejos, comités y organísmos especiales</t>
  </si>
  <si>
    <t>No. de informes solicitado en año n  / No. total de informes planificado s en año n</t>
  </si>
  <si>
    <t xml:space="preserve"> 4 Informes </t>
  </si>
  <si>
    <t>9.3.2- Solicitar informes a instancias internas e instituciones adscritas</t>
  </si>
  <si>
    <t>No.  De convocatoria a reuniones de evaluación en año n   No. total de reuniones planificadas en año n</t>
  </si>
  <si>
    <t>4 Convocatorias y reuniones</t>
  </si>
  <si>
    <t>9.3.3 - Realizar  Reuniones de evaluación con instancias internas e instituciones adscritas</t>
  </si>
  <si>
    <t>No. de Consejos Laborales regionales creados en año n / No. total de consejos planificados</t>
  </si>
  <si>
    <t>4  consejos laborales regionales</t>
  </si>
  <si>
    <t>9.3.4 - Coordinar la creación de Consejos Laborales regionales</t>
  </si>
  <si>
    <t>9.4- Coordinación sectorial operando efectivamente</t>
  </si>
  <si>
    <t>Instancia de coordinación creada</t>
  </si>
  <si>
    <t>Una instancia de coordinación</t>
  </si>
  <si>
    <t>9.4.1 - Creación  de instancia de coordinación interna y externa</t>
  </si>
  <si>
    <t>Agenda temática sectorial elaborada</t>
  </si>
  <si>
    <t xml:space="preserve">Una agenda temática </t>
  </si>
  <si>
    <t>-</t>
  </si>
  <si>
    <t>9.4.2 - Elaborar agenda temática sectorial</t>
  </si>
  <si>
    <t xml:space="preserve">No. de comunicaciones  y  / o resoluciones remitidas en año n / No. total de comunicaciones  y / o Resoluciones solicitadas en año n </t>
  </si>
  <si>
    <t xml:space="preserve">4 Comunicaciones y 3 resoluciones </t>
  </si>
  <si>
    <t>9.4.3 - Remitir comunicaciones y/o resoluciones</t>
  </si>
  <si>
    <t xml:space="preserve">Sistema de información sectorial articulado </t>
  </si>
  <si>
    <t xml:space="preserve">4 Reuniones para artiuclar los sistemas </t>
  </si>
  <si>
    <t>9.4.4 - Propiciar la articulación de los sistemas de información sectorial</t>
  </si>
  <si>
    <t>Instancia de seguimiento creada</t>
  </si>
  <si>
    <t xml:space="preserve">Una instancia de seguimiento </t>
  </si>
  <si>
    <t>9.4.5 - Creación de Instancia de seguimiento para los Comités</t>
  </si>
  <si>
    <t>9.5 - Coordinación interna y externa</t>
  </si>
  <si>
    <t xml:space="preserve">No. de comunicaciones remitidas en año n </t>
  </si>
  <si>
    <t>9.5.1 - Remitir comunicaciones</t>
  </si>
  <si>
    <t xml:space="preserve">No. Resoluciones emitidas en año n </t>
  </si>
  <si>
    <t>9.5.2 - Emitir resoluciones</t>
  </si>
  <si>
    <t>1 Sistema</t>
  </si>
  <si>
    <t>9.5.3 - Articular los sistemas de información sectorial</t>
  </si>
  <si>
    <t>4 encuentros</t>
  </si>
  <si>
    <t>9.5.4 -  Realizar encuentros</t>
  </si>
  <si>
    <t>9.5.5 - Seguimiento  mesa tripartita de Seguridad social</t>
  </si>
  <si>
    <t>No. de mesas conformadas con adobanano en año n.</t>
  </si>
  <si>
    <t>9.5.6 - Seguimiento  mesas con Adobanano</t>
  </si>
  <si>
    <t>9.5.7 -  Coordinación de espacio tripartito (OIT) para soluciones de conflictos</t>
  </si>
  <si>
    <t>Total Gastos Corrientes</t>
  </si>
  <si>
    <t xml:space="preserve">PROGRAMA - O1 ,-ACTIVIDADES CENTRALES ,   </t>
  </si>
  <si>
    <t>ACTIVIDAD OOO1 - (Dirección y Coordinación).</t>
  </si>
  <si>
    <t>TOTAL GASTOS SUELDOS FIJOS, DESPACHO Y UNIDADES EJECUTORAS DEPENDIENTES</t>
  </si>
  <si>
    <t>Sueldos fijos</t>
  </si>
  <si>
    <t>Suplencias</t>
  </si>
  <si>
    <t>Personal en periodo probatorio</t>
  </si>
  <si>
    <t xml:space="preserve">Personal con carácter temporal </t>
  </si>
  <si>
    <t>Sueldos al personal fijo en tramite de pensiones</t>
  </si>
  <si>
    <t>Sueldo No. 13</t>
  </si>
  <si>
    <t>Compensacion por servicio de seguridad</t>
  </si>
  <si>
    <t>Contribuciones al seguro de salud</t>
  </si>
  <si>
    <t>Contribuciones al seguro de pensiones</t>
  </si>
  <si>
    <t xml:space="preserve">Contribuciones al seguro de riesgo laboral </t>
  </si>
  <si>
    <t xml:space="preserve">Total Gastos en sueldos y deducciones                                                                                                                                                                              </t>
  </si>
  <si>
    <t>UNIDADES EJECUTORAS ASCRITA AL DESPACHO (Gastos Corrientes por unidades ejecutoras).</t>
  </si>
  <si>
    <t>Dirección de Relaciones Internacionales</t>
  </si>
  <si>
    <t>Dirección Juridica</t>
  </si>
  <si>
    <t>Departamento  de Comunicaciones</t>
  </si>
  <si>
    <t>Protocolo</t>
  </si>
  <si>
    <t>Departamento Militar</t>
  </si>
  <si>
    <t>Oficina de acceso a la Información Pública</t>
  </si>
  <si>
    <t>Sub-total gastos corrientes</t>
  </si>
  <si>
    <t>Mas:Transferencias a Organismos Internacionales (Programa 98 Administración de Contribuciones Especiales</t>
  </si>
  <si>
    <t>TOTAL AVTIVIDAD OOO1</t>
  </si>
  <si>
    <t>Programa 001</t>
  </si>
  <si>
    <t>Departamento de Correspondencia</t>
  </si>
  <si>
    <r>
      <rPr>
        <b/>
        <sz val="14"/>
        <color indexed="8"/>
        <rFont val="Century Gothic"/>
        <family val="2"/>
      </rPr>
      <t xml:space="preserve">Área Estratégica: </t>
    </r>
    <r>
      <rPr>
        <sz val="14"/>
        <color indexed="8"/>
        <rFont val="Century Gothic"/>
        <family val="2"/>
      </rPr>
      <t xml:space="preserve">Capacidades Institucionales </t>
    </r>
  </si>
  <si>
    <r>
      <rPr>
        <b/>
        <sz val="14"/>
        <rFont val="Century Gothic"/>
        <family val="2"/>
      </rPr>
      <t>Objetivo estratégico No. 10:</t>
    </r>
    <r>
      <rPr>
        <sz val="14"/>
        <rFont val="Century Gothic"/>
        <family val="2"/>
      </rPr>
      <t xml:space="preserve"> Propiciar la transformación digital como eje fundamental del desarrollo integral institucional </t>
    </r>
  </si>
  <si>
    <r>
      <rPr>
        <b/>
        <sz val="14"/>
        <rFont val="Century Gothic"/>
        <family val="2"/>
      </rPr>
      <t>Objetivo estratégico No. 11</t>
    </r>
    <r>
      <rPr>
        <sz val="14"/>
        <rFont val="Century Gothic"/>
        <family val="2"/>
      </rPr>
      <t>:  Implementar en toda la organización un enfoque de gestión para resultados</t>
    </r>
  </si>
  <si>
    <t>Productos/Actividades/Acciones</t>
  </si>
  <si>
    <t>Meta</t>
  </si>
  <si>
    <t>1er Trimestre</t>
  </si>
  <si>
    <t>Presupuesto RD$</t>
  </si>
  <si>
    <t>Credito Ex.</t>
  </si>
  <si>
    <t>9.1 Sistema de Recepción y Distribución de Correspondencia  Fortalecido</t>
  </si>
  <si>
    <t>Sistema de Recepción y Distribución de Correspondencia  Fortalecido</t>
  </si>
  <si>
    <t xml:space="preserve"> Sistema fortalecido</t>
  </si>
  <si>
    <t>9.1.1 Equipamiento Departamento de correspondencia</t>
  </si>
  <si>
    <t>Departamento de correspondencia equipado en año n</t>
  </si>
  <si>
    <t>Un departamento</t>
  </si>
  <si>
    <t>9.1.1.1 Solicitar Equipos Informáticos</t>
  </si>
  <si>
    <t>No. equipos informáticos solicitado en año n.</t>
  </si>
  <si>
    <t>tres (3) computadoras,  3 escaners, 18 lectores de código de barra.</t>
  </si>
  <si>
    <t>Tecnología de la información y Dirección Administrativa</t>
  </si>
  <si>
    <t>9.1.1.2 Solicitar mobiliarios de oficinas</t>
  </si>
  <si>
    <t>No. de mobiliarios de oficina solicitado en año n.</t>
  </si>
  <si>
    <t>10 Estaciones de trabajo, 15 sillas, 1 armario.</t>
  </si>
  <si>
    <t>9.1.2 Capacitación del personal</t>
  </si>
  <si>
    <t>No. de personas capacitadas  en año n</t>
  </si>
  <si>
    <t>22 personas</t>
  </si>
  <si>
    <t>Dirección de Recursos Humanos</t>
  </si>
  <si>
    <t>9.1.2.1 Capacitar el peronal en lectura compresiva</t>
  </si>
  <si>
    <t>No. de personas capacitadas en año n</t>
  </si>
  <si>
    <t>9.1.2.2 Capacitar al personal en calidad en el servicio al cliente</t>
  </si>
  <si>
    <t>9.1.2.3 Capacitar al personal en Derecho Laboral (básico)</t>
  </si>
  <si>
    <t>Dirección General de Trabajo y Dept. Correspondencia</t>
  </si>
  <si>
    <t>9.1.2.4 Capacitar al personal en la guía para la Administración de la Correspondencia externa</t>
  </si>
  <si>
    <t xml:space="preserve">Dirección de Planificación y Desarrollo </t>
  </si>
  <si>
    <t>9.1.3 Seguimiento a solicitud de mejoras en la conectividad a la red.</t>
  </si>
  <si>
    <t>No. de  Giga en año n</t>
  </si>
  <si>
    <t>Fibra optica</t>
  </si>
  <si>
    <t>Dirección de Tecnología de la Información</t>
  </si>
  <si>
    <t>9.1.3.1 Actualización del SISCOR</t>
  </si>
  <si>
    <t>SISCOR actualizado en año n</t>
  </si>
  <si>
    <t>Un sistema actualizado</t>
  </si>
  <si>
    <t>9.1.3.2 Puesta en marcha Guía para la Administración de la Correspondencia Externa</t>
  </si>
  <si>
    <t xml:space="preserve">Guía implementada en año n </t>
  </si>
  <si>
    <t xml:space="preserve"> Guía implementada</t>
  </si>
  <si>
    <t>Correspondencia y Dirección de Planificación y Desarrollo</t>
  </si>
  <si>
    <t>9.1.3.2.1 Revisión de la Guía para la Administración de la Correspondencia Externa</t>
  </si>
  <si>
    <t>9.1.3.2.2 Actualizar el contenido guía de correspondencia</t>
  </si>
  <si>
    <t>Guia actualizadas en año n</t>
  </si>
  <si>
    <t>Una guía</t>
  </si>
  <si>
    <t>9.1.3.2.3 Solicitar aprobación Despacho</t>
  </si>
  <si>
    <t>Guia de correspondencia socializada en año n</t>
  </si>
  <si>
    <t>Dirección de Planificación y Desarrollo</t>
  </si>
  <si>
    <t>9.1.3.2.4 Impresión y encuadernación de la guía</t>
  </si>
  <si>
    <t>Guia aprobada en año n</t>
  </si>
  <si>
    <t>110 guías impresas</t>
  </si>
  <si>
    <t>División de Compra y Dirección Administrativa</t>
  </si>
  <si>
    <t>9.1.3.2.5 Socialización guía de correspondencia</t>
  </si>
  <si>
    <t xml:space="preserve">No. de guías impresas en año n </t>
  </si>
  <si>
    <t>9.1.3.3 Elaboración de Manuales</t>
  </si>
  <si>
    <t>Manuales elaborados en año n</t>
  </si>
  <si>
    <t>Dos manuales elaborados</t>
  </si>
  <si>
    <t>Dirección de Tecnología de la información y Dirección de Planificación y Desarrollo</t>
  </si>
  <si>
    <t>9.1.3.3.1 Seguimiento a solicitud de elaboracion del Manual de Procedimiento del Sistema de Correspondencia</t>
  </si>
  <si>
    <t>Manual de Procedimiento en año n</t>
  </si>
  <si>
    <t>Un Manual de Procedimientro realizado</t>
  </si>
  <si>
    <t>9.1.3.3.2 Seguimiento a solicitud de elaboración del Manual de Administrador del Sistema de Correspondencia</t>
  </si>
  <si>
    <t>Manual de Administración en año n</t>
  </si>
  <si>
    <t>Un Manual de Administración realizado</t>
  </si>
  <si>
    <t>9.1.3.4 Solicitud de material gastable para la oficina</t>
  </si>
  <si>
    <t>No. de material solicitado en año n</t>
  </si>
  <si>
    <t>5 cajas de label sintetico sin protección, 2 cajas label sintetico con protección, 15 resma de papel 81/2 x 11, etc.</t>
  </si>
  <si>
    <t>Departamento de Correspondencia y Dirección Administrativa</t>
  </si>
  <si>
    <t>9.1.3.5 Operativo de escaneo, digitación y revisión de documentos atrasados</t>
  </si>
  <si>
    <t>Número de comunicaciones trabajadas/en año n.</t>
  </si>
  <si>
    <t>Dept. Correspondencia y Dirección de Recursos Humanos</t>
  </si>
  <si>
    <t>Departamento de Archivo Central</t>
  </si>
  <si>
    <r>
      <t xml:space="preserve">Área Estratégica: </t>
    </r>
    <r>
      <rPr>
        <sz val="14"/>
        <color indexed="8"/>
        <rFont val="Century Gothic"/>
        <family val="2"/>
      </rPr>
      <t>Capacidades Institucionales.</t>
    </r>
  </si>
  <si>
    <r>
      <rPr>
        <b/>
        <sz val="14"/>
        <rFont val="Century Gothic"/>
        <family val="2"/>
      </rPr>
      <t>Objetivo Estratégico No. 10</t>
    </r>
    <r>
      <rPr>
        <sz val="14"/>
        <rFont val="Century Gothic"/>
        <family val="2"/>
      </rPr>
      <t xml:space="preserve">  Propiciar la transformación digital como eje fundamental del desarrollo integral institucional.</t>
    </r>
  </si>
  <si>
    <r>
      <t xml:space="preserve">Objetivo Estratégico No. 11: </t>
    </r>
    <r>
      <rPr>
        <sz val="14"/>
        <color indexed="8"/>
        <rFont val="Century Gothic"/>
        <family val="2"/>
      </rPr>
      <t>Implementar en toda la organización un enfoque de gestión para resultados.</t>
    </r>
  </si>
  <si>
    <t>9.1 Archivo Central Institucional actualizado</t>
  </si>
  <si>
    <t>Archivo actualizado</t>
  </si>
  <si>
    <t>Un archivo</t>
  </si>
  <si>
    <t>Archivo Central Institucional</t>
  </si>
  <si>
    <t>9.1.1 Segumiento al cuadro de clasificacion en las areas de archivo de gestion de cada Departamento</t>
  </si>
  <si>
    <t>No. de áreas con cuado de clasificacion implementado</t>
  </si>
  <si>
    <t>68 áreas</t>
  </si>
  <si>
    <t xml:space="preserve">9.1.2 Creacion de la Tabla de Retencion de Documentos </t>
  </si>
  <si>
    <t xml:space="preserve">No. de áreas organizadas en año </t>
  </si>
  <si>
    <t xml:space="preserve">9.1.2.1 Orientar en tecnica para  aplicación de la tabla de Retencion </t>
  </si>
  <si>
    <t xml:space="preserve">No. de áreas orientadas en año </t>
  </si>
  <si>
    <t>9.2.2. Dar seguimiento a las áreas en la aplicación de la tabla de Retencion</t>
  </si>
  <si>
    <t xml:space="preserve">No. de informes de seguimiento  a las áreas  en año </t>
  </si>
  <si>
    <t>9.1.2.3 Dar seguimiento a los diferentes Archivos de gestion para a correcta aplicación del cuadro de clasificacion.</t>
  </si>
  <si>
    <t>No. de reuniones realizadas en año n</t>
  </si>
  <si>
    <t>68 Reuniones</t>
  </si>
  <si>
    <t>9.2. Departamento de Archivo Central Institucional fortalecido</t>
  </si>
  <si>
    <t>Departamento de archivo fortalecido</t>
  </si>
  <si>
    <t>Archivo, RRHH, DAF</t>
  </si>
  <si>
    <t xml:space="preserve">9.2.1 Dar seguimiento y asesoria a las representaciones locales </t>
  </si>
  <si>
    <t xml:space="preserve">No. De Visitas realizadas al año a las RLT </t>
  </si>
  <si>
    <t xml:space="preserve">informes de visitas </t>
  </si>
  <si>
    <t>Dirección Administrativa</t>
  </si>
  <si>
    <t xml:space="preserve">9.2.1.1 Adquirir sillones ejecutivos organicos </t>
  </si>
  <si>
    <t xml:space="preserve">Adquirir sillones ejecutivos </t>
  </si>
  <si>
    <t xml:space="preserve">2 sillones </t>
  </si>
  <si>
    <t>DA</t>
  </si>
  <si>
    <t xml:space="preserve">9.2.1.2 Adquirir cajas normalizadas para archivo </t>
  </si>
  <si>
    <t xml:space="preserve">No. de cajas normalizadas para archivo </t>
  </si>
  <si>
    <t xml:space="preserve">1500 Cajas </t>
  </si>
  <si>
    <t xml:space="preserve">9.2.2 Equipamiento del Archivo Central </t>
  </si>
  <si>
    <t>Archivo Central Institucional equipado</t>
  </si>
  <si>
    <t>Un Archivo</t>
  </si>
  <si>
    <t>DA y DTI</t>
  </si>
  <si>
    <t xml:space="preserve">9.2.2.1 Solicitar materiales de oficina </t>
  </si>
  <si>
    <t>materiales de oficinas consumidos en el año</t>
  </si>
  <si>
    <t xml:space="preserve">materiales gastables /insumos </t>
  </si>
  <si>
    <t xml:space="preserve">DA </t>
  </si>
  <si>
    <t>9.2.2.2 Solicitar Extintores</t>
  </si>
  <si>
    <t>No. de extintores solicitados en año n</t>
  </si>
  <si>
    <t>2 Extinguidores</t>
  </si>
  <si>
    <t>D.A</t>
  </si>
  <si>
    <t xml:space="preserve">9.2.2.3 Solicitud de maquina trituradora de papel. </t>
  </si>
  <si>
    <t>No. de equipos solicitados</t>
  </si>
  <si>
    <t>1 maquina trituradora</t>
  </si>
  <si>
    <t xml:space="preserve">archivo central </t>
  </si>
  <si>
    <t xml:space="preserve">9.2.3 Coordinacion con el Archivo General de la Nacion para taller de introduccion a la archivistica </t>
  </si>
  <si>
    <t xml:space="preserve">No. Talleres con la participacion de personal de la representaciones locales </t>
  </si>
  <si>
    <t xml:space="preserve">informes de talleres </t>
  </si>
  <si>
    <t xml:space="preserve">9.2.3.1convocar la comision institucional de archivo para la eliminacion de documentos sin ningun valor en el tiempo </t>
  </si>
  <si>
    <t xml:space="preserve">convocar la comision Institucional de Archivo </t>
  </si>
  <si>
    <t xml:space="preserve">Informe de eliminacion de Archivo sin validez </t>
  </si>
  <si>
    <t xml:space="preserve">9.2.3.2 convocar la comision institucional de archivo para la eliminacion de documentos sin ningun valor en el tiempo </t>
  </si>
  <si>
    <t xml:space="preserve">No. De personas  capacitadas en año </t>
  </si>
  <si>
    <t>RRHH</t>
  </si>
  <si>
    <t xml:space="preserve">9.2.3.3 Coordinar con el Archivo General de la Nación para la  capacitación de los empleados. </t>
  </si>
  <si>
    <t>No. de coordinaciones realizadas en año n</t>
  </si>
  <si>
    <t>2 coordinaciones</t>
  </si>
  <si>
    <t>RRHH y Archivo Central Institucional</t>
  </si>
  <si>
    <t>Consulturía Jurídica</t>
  </si>
  <si>
    <t xml:space="preserve"> Plan Operativo Anual 2012</t>
  </si>
  <si>
    <t>Indicadores (Formula)</t>
  </si>
  <si>
    <t>1. Ministerio de Trabajo cumpliendo la normativa legal</t>
  </si>
  <si>
    <t>No. de acciones legales contra el Ministerio en año n / No. de acciones legales contra el Ministerio en año n-1</t>
  </si>
  <si>
    <t>Juridica</t>
  </si>
  <si>
    <t>1.1 Personal del MT cumpliendo las normas institucionales</t>
  </si>
  <si>
    <t>No. de personas amonestados / No. Total de empleados.</t>
  </si>
  <si>
    <t>1.1.1 Realizar Consultas de Orientación Normativas Legales.</t>
  </si>
  <si>
    <t>No. de consultas ejecutadas / No. de consultas programadas</t>
  </si>
  <si>
    <t>20 consultas</t>
  </si>
  <si>
    <t>x</t>
  </si>
  <si>
    <t>1.1.2 Realizar Jornadas de concientización Normas Públicas</t>
  </si>
  <si>
    <t>No. de servidores del ministerio concientizados / No. de servidores del ministerio programados</t>
  </si>
  <si>
    <t>100 servidores</t>
  </si>
  <si>
    <t xml:space="preserve">1.2 Emitir opiniones juridicas. </t>
  </si>
  <si>
    <t>No. de opiniones emitidas / No. de opiniones programadas</t>
  </si>
  <si>
    <t>15 Opiniones jurídicas emitidas</t>
  </si>
  <si>
    <t>1.3 Preparación legal de Licitaciones.</t>
  </si>
  <si>
    <t>No. De licitaciones preparadas / No. de licitaciones pendientes por preparar</t>
  </si>
  <si>
    <t>3 licitaciones preparadas bajo marco legal</t>
  </si>
  <si>
    <t>1.4 Elaborar Documentos Legales
*</t>
  </si>
  <si>
    <t>No. De documentos legales elaborados / No. de documentos planificados</t>
  </si>
  <si>
    <t xml:space="preserve">2. Obligaciones y Derechos del Ministerio gestionados </t>
  </si>
  <si>
    <t>No. de eventos Institucionales atendidos / No. total de eventos Institucionales *100</t>
  </si>
  <si>
    <t>220 Eventos Atendidos</t>
  </si>
  <si>
    <t>2.1. Elaborar contratos y convenios</t>
  </si>
  <si>
    <t xml:space="preserve"> No. de solicitudes atendidas / No. total de solicitudes</t>
  </si>
  <si>
    <t>40 contratos y / o  convenios</t>
  </si>
  <si>
    <t>2.2. Notarizar contratos y convenios</t>
  </si>
  <si>
    <t>40 contratos y convenios</t>
  </si>
  <si>
    <t>2.4.Representar al MT ante losTribunales.</t>
  </si>
  <si>
    <t xml:space="preserve"> No. de audiencias asistidas / No. total de audiencias</t>
  </si>
  <si>
    <t>20 representaciones</t>
  </si>
  <si>
    <t xml:space="preserve"> 2.6. Análisis de actos de alguaciles</t>
  </si>
  <si>
    <t>No. de actos de alguacil analizados / No. total de actos de alguacil</t>
  </si>
  <si>
    <t>75 actos alguaciles analizados</t>
  </si>
  <si>
    <t>2.7. Validar poderes de beneficiarios de bonos.</t>
  </si>
  <si>
    <t>No. de poderes validados / No. total de poderes de beneficiarios</t>
  </si>
  <si>
    <t>25 validaciones de poderes</t>
  </si>
  <si>
    <t>2.8. Investigar reclamos y/o denucias.</t>
  </si>
  <si>
    <t>No. de denuncias investigados / No. Total de denuncias</t>
  </si>
  <si>
    <t>20 denuncias investigadas</t>
  </si>
  <si>
    <t>3.Procesos Jurídicos  gestionados</t>
  </si>
  <si>
    <t>No. de procesos gestionados / No. de procesos existentes</t>
  </si>
  <si>
    <t>3.1 Adquirir recursos  bibliograficos Jurídicos.</t>
  </si>
  <si>
    <t>No. de libros especializados adquiridos / No. de libros planificados a comprar</t>
  </si>
  <si>
    <t>6 libros</t>
  </si>
  <si>
    <t>3.3 Adquirir Software archivos</t>
  </si>
  <si>
    <t>No. de Softwares en año n / No. de Softwares en año n-1</t>
  </si>
  <si>
    <t>1 Software archivo adquirido</t>
  </si>
  <si>
    <t>3.4 Capacitar el personal  de juridica</t>
  </si>
  <si>
    <t>No. de personas en proceso de especializacion en año n / No. de personas en proceso de especializacion en año n -1</t>
  </si>
  <si>
    <t>5 Tecnicos especializados o en proceso</t>
  </si>
  <si>
    <t>3.5 Actualizar los registros</t>
  </si>
  <si>
    <t>No. de registros actualizados / No. total de Registros</t>
  </si>
  <si>
    <t>12 registros actualizados</t>
  </si>
  <si>
    <t>3.6 Presentar informes mensuales</t>
  </si>
  <si>
    <t>No. de informes presentados / No. total de informes programados</t>
  </si>
  <si>
    <t>12 Informes</t>
  </si>
  <si>
    <t>Departamento Seguridad Militar</t>
  </si>
  <si>
    <r>
      <t xml:space="preserve">Área Estratégica: </t>
    </r>
    <r>
      <rPr>
        <sz val="14"/>
        <color indexed="8"/>
        <rFont val="Century Gothic"/>
        <family val="2"/>
      </rPr>
      <t xml:space="preserve">Capacidades Institucionales </t>
    </r>
  </si>
  <si>
    <r>
      <rPr>
        <b/>
        <sz val="14"/>
        <rFont val="Century Gothic"/>
        <family val="2"/>
      </rPr>
      <t>Objetivo Estratégico No. 10</t>
    </r>
    <r>
      <rPr>
        <sz val="14"/>
        <rFont val="Century Gothic"/>
        <family val="2"/>
      </rPr>
      <t xml:space="preserve"> : Propiciar la transformación digital como eje fundamental del desarrollo integral institucional </t>
    </r>
  </si>
  <si>
    <r>
      <rPr>
        <b/>
        <sz val="14"/>
        <rFont val="Century Gothic"/>
        <family val="2"/>
      </rPr>
      <t>Objetivo Estratégico No. 11</t>
    </r>
    <r>
      <rPr>
        <sz val="14"/>
        <rFont val="Century Gothic"/>
        <family val="2"/>
      </rPr>
      <t>: Implementar en toda la organización un enfoque de gestión para resultados</t>
    </r>
  </si>
  <si>
    <t>9.1 Seguridad y orden público institucional garantizado.</t>
  </si>
  <si>
    <t>No. de usuarios internos y externos satisfechos en año n / No. Total de usuarios interno y externo en año n</t>
  </si>
  <si>
    <t>10,500 usuarios</t>
  </si>
  <si>
    <t>Seguridad Militar</t>
  </si>
  <si>
    <t>9.1.1 Realizar inspecciones periódicas  de seguridad.</t>
  </si>
  <si>
    <t>No. de inspecciones realizadas en año n</t>
  </si>
  <si>
    <t>200 Inspecciones</t>
  </si>
  <si>
    <t>9.1.1 .1 Realizar inspecciones periódicas en la Sede Central</t>
  </si>
  <si>
    <t>No. de inspecciones realizadas en la Sede Central en año n</t>
  </si>
  <si>
    <t>120 Inspecciones</t>
  </si>
  <si>
    <t xml:space="preserve">9.1.1.2 Realizar inspecciones periódicas en las RLTs que poseen militares asignados para sus seguridad </t>
  </si>
  <si>
    <t>No. de visitas de inspección realizadas en las RLTs en año n</t>
  </si>
  <si>
    <t>20 Visitas</t>
  </si>
  <si>
    <r>
      <t xml:space="preserve">9.1.1.3 Realizar inspecciones periódicas en las RLTs que no </t>
    </r>
    <r>
      <rPr>
        <sz val="10"/>
        <color indexed="8"/>
        <rFont val="Century Gothic"/>
        <family val="2"/>
      </rPr>
      <t xml:space="preserve">poseen militares asignados para sus seguridad </t>
    </r>
  </si>
  <si>
    <t xml:space="preserve">No. de visitas de inspección realizadas en las RLTs en año n </t>
  </si>
  <si>
    <t>60 Inspecciones</t>
  </si>
  <si>
    <t>9.1.1.4 Asignar seguridad en las inspecciones para erradicar el trabajo infantil</t>
  </si>
  <si>
    <t>No. de personal asignado para suministrar seguridad en las inspecciones realizadas para erradicar el trabajo infantil en año n</t>
  </si>
  <si>
    <t>120 Militares asignados</t>
  </si>
  <si>
    <t xml:space="preserve">9.1.2 Integración de 30 cámaras de seguridad al sistema de CCTV de la Sede Central e Instalación de 15 CCTV de 4 cámaras en las RLT </t>
  </si>
  <si>
    <t>Un levantamiento de cámara realizado en año n</t>
  </si>
  <si>
    <t>1 Levantamiento</t>
  </si>
  <si>
    <t>9.1.2.1 Solicitar 30 cámara de seguridad para ser integradas en el circuito cerrado con televisión (CCTV) de la sede central e instalación de CCTV en 15 RLT</t>
  </si>
  <si>
    <t>30 cámaras de seguridad para la sede central y 15 CCTV para las RLT solicitado en año n</t>
  </si>
  <si>
    <t>30 Cámaras de seguridad y 15 CCTV instalados en las RLT</t>
  </si>
  <si>
    <t>9.1.2.2 Integrar  30 cámaras de seguridad al sistema CCTV de la Sede Central y adquisición de 15 Circuito Cerrado de Televisión para 15 RLT.</t>
  </si>
  <si>
    <t>No. de cámaras instaladas para la sede central y CCTV para las RLTs adquirido en año n</t>
  </si>
  <si>
    <t>9.2.Programa de  Prevención y Mitigación de Riesgos Institucional Implementado</t>
  </si>
  <si>
    <t>No. de medidas preventivas implementadas en año n /No. Total de medidas preventivas definidas en año n</t>
  </si>
  <si>
    <t>Medidas implementadas</t>
  </si>
  <si>
    <t>9.2.1 Elaborar Plan de prevención y de Gestión de riesgo</t>
  </si>
  <si>
    <t>Plan de prevención y de Gestión de riesgo elaborado en año n</t>
  </si>
  <si>
    <t>Un Plan</t>
  </si>
  <si>
    <t>Higiene y Seguridad/Militar</t>
  </si>
  <si>
    <t>9.2.1.1 Elaborar un Plan de emergencia y evacuación</t>
  </si>
  <si>
    <t>Plan de Emergencia y evacuación elaborado en año n</t>
  </si>
  <si>
    <t>Un plan</t>
  </si>
  <si>
    <t>9.2.1.2 Elaborar el programa de prevención de riesgos laborales</t>
  </si>
  <si>
    <t>Programa de prevención  de riesgos elaborado en año n</t>
  </si>
  <si>
    <t>Un programa</t>
  </si>
  <si>
    <t>9.2.1.3 Implementar el programa de prevención de riesgos laborales</t>
  </si>
  <si>
    <t>Programa de prevención  de riesgos implementado en año n</t>
  </si>
  <si>
    <t>9.2.1.4 Socializar el programa de prevención de riesgos</t>
  </si>
  <si>
    <t>Programa de Prevencion Socializado en año n</t>
  </si>
  <si>
    <t>9.2.1.5 Impartir charla de orientación  de prevención de riesgos laborales</t>
  </si>
  <si>
    <t>No. de charlas impartidas en año n</t>
  </si>
  <si>
    <t>3 Charlas</t>
  </si>
  <si>
    <t>9.2.2 Adquisición de equipos de emergencia</t>
  </si>
  <si>
    <t>No. de equipos y sistema de emergencias adquiridos en año n</t>
  </si>
  <si>
    <t>1 Sistema y 119 equipos</t>
  </si>
  <si>
    <t>9.2.2.1 Adquirir un Sistema de Alarma contra incendios</t>
  </si>
  <si>
    <t>Sistema  de alarma contra incendio adquirido en año n</t>
  </si>
  <si>
    <t>1 sistema de alarma</t>
  </si>
  <si>
    <t>9.2.2.2 Solicitar  49 Extintores de 10 lbs para las RLTs</t>
  </si>
  <si>
    <t>No. de extintores adquiridos en año n</t>
  </si>
  <si>
    <t>49 Extintores</t>
  </si>
  <si>
    <t>9.2.2.3 Solicitar el  mantenimiento y rellenado de extintores en la sede central y en la RLTs</t>
  </si>
  <si>
    <t>No. de extintores recargados en año n</t>
  </si>
  <si>
    <t>70 Extintores</t>
  </si>
  <si>
    <t xml:space="preserve">9.2.3 Solicitar construcción salidas de emergencia </t>
  </si>
  <si>
    <t>No. de salidas de emergencia construidas en año n</t>
  </si>
  <si>
    <t>4 salidas (en los 4 niveles)</t>
  </si>
  <si>
    <t>DAD y Seguridad Militar</t>
  </si>
  <si>
    <t>9.2.4 Realizar simulacros.</t>
  </si>
  <si>
    <t>No. de simulacros realizados en año n</t>
  </si>
  <si>
    <t>02 Simulacros</t>
  </si>
  <si>
    <t>9.3.Departamento Militar fortalecido</t>
  </si>
  <si>
    <t>Departamento Militar fortalecido</t>
  </si>
  <si>
    <t>Departamento fortalecido</t>
  </si>
  <si>
    <t>9.3.1 Solicitud de asignación de personal de seguridad</t>
  </si>
  <si>
    <t>No. de personas asignadas en año n</t>
  </si>
  <si>
    <t>30 personas de seguridad</t>
  </si>
  <si>
    <t>9.3.1.1 Solicitar asignación de  personal de seguridad (RLTs)</t>
  </si>
  <si>
    <t>No. de personal de seguridad  asignados en año n</t>
  </si>
  <si>
    <t>9.3.2 Capacitación del personal de seguridad</t>
  </si>
  <si>
    <t>60 personas</t>
  </si>
  <si>
    <t>RRHH-Seguridad Militar</t>
  </si>
  <si>
    <t xml:space="preserve">9.3.2.1 Capacitar el personal en prevención de riesgos </t>
  </si>
  <si>
    <t>20 personas</t>
  </si>
  <si>
    <t>9.3.2.2 Capacitar el personal en sistema contra incendio</t>
  </si>
  <si>
    <t>9.3.2.3 Capacitar el personal en relaciones humanas</t>
  </si>
  <si>
    <t>9.3.3 Adquisición de equipos de seguridad</t>
  </si>
  <si>
    <t>No. de equipos adquiridos en año n</t>
  </si>
  <si>
    <t>160 equipos</t>
  </si>
  <si>
    <t>9.3.3.1 Solicitar la adquisición de detectores de metales manuales para las RLT</t>
  </si>
  <si>
    <t>No. de detectores de metales en año n</t>
  </si>
  <si>
    <t>30 detectores de metales</t>
  </si>
  <si>
    <t xml:space="preserve">9.3.3.2 Solicitar la adquisición de conos de seguridad de tráfico </t>
  </si>
  <si>
    <t>No. de conos de seguridad de tráfico en año n</t>
  </si>
  <si>
    <t>30 conos de seguridad de tráfico</t>
  </si>
  <si>
    <t xml:space="preserve">9.3.3.3 Solicitar  equipos de comunicación y mantener reparados los que ya existen </t>
  </si>
  <si>
    <t>No. de equipos reparados y adquiridos en año n</t>
  </si>
  <si>
    <t>10 radios de comunicación</t>
  </si>
  <si>
    <t>9.3.3.4 Realizar la solicirtud de separadores (poste para filas cromados 38¨)</t>
  </si>
  <si>
    <t>No. De separadores adquiridos en año n</t>
  </si>
  <si>
    <t>8 separadores</t>
  </si>
  <si>
    <t>9.3.3.5 Solicitar la compra de municiones militares</t>
  </si>
  <si>
    <t>No. de municiones adquiridas</t>
  </si>
  <si>
    <t>10 Cajas de munciones 9mm</t>
  </si>
  <si>
    <t>9.3.4 Fortalecer la Logistica Operativa</t>
  </si>
  <si>
    <t>Logistica operativa fortalecida en año n</t>
  </si>
  <si>
    <t>Una logistica</t>
  </si>
  <si>
    <t>9.3.5 Adquirir materiales gastables</t>
  </si>
  <si>
    <t>No. de materiales gastables adquiridos en año n</t>
  </si>
  <si>
    <t>Materiales adquiridos</t>
  </si>
  <si>
    <t xml:space="preserve">9.3.6 Elaborar Manual de Procedimiento de Seguridad </t>
  </si>
  <si>
    <t>Manual de procedimiento de seguridad elaborado en año n</t>
  </si>
  <si>
    <t>Un manual</t>
  </si>
  <si>
    <t>9.3.7 Elaborar Manual de funciones</t>
  </si>
  <si>
    <t>Manual de funciones de seguridad elaborado en año n</t>
  </si>
  <si>
    <t>9.3.8 Firmar  acuerdos de cooperación Insterinstitucional</t>
  </si>
  <si>
    <t>No. de acuerdos Insterinstitucional firmados en año n</t>
  </si>
  <si>
    <t>Un acuerdo</t>
  </si>
  <si>
    <t xml:space="preserve">Dirección Administrativa </t>
  </si>
  <si>
    <r>
      <t xml:space="preserve">Areas Estratégica: </t>
    </r>
    <r>
      <rPr>
        <sz val="16"/>
        <rFont val="Century Gothic"/>
        <family val="2"/>
      </rPr>
      <t>Capacidades Institucionales</t>
    </r>
  </si>
  <si>
    <r>
      <rPr>
        <b/>
        <sz val="14"/>
        <rFont val="Century Gothic"/>
        <family val="2"/>
      </rPr>
      <t>Objetivos Estratégico No. 10</t>
    </r>
    <r>
      <rPr>
        <sz val="14"/>
        <rFont val="Century Gothic"/>
        <family val="2"/>
      </rPr>
      <t xml:space="preserve">:  Propiciar la transformación digital como eje fundamental del desarrollo integral institucional </t>
    </r>
  </si>
  <si>
    <r>
      <rPr>
        <b/>
        <sz val="14"/>
        <rFont val="Century Gothic"/>
        <family val="2"/>
      </rPr>
      <t>Objetivos Estratégico No.11</t>
    </r>
    <r>
      <rPr>
        <sz val="14"/>
        <rFont val="Century Gothic"/>
        <family val="2"/>
      </rPr>
      <t>: Implementar en toda la organización un enfoque de gestión para resultados</t>
    </r>
  </si>
  <si>
    <t>9.1  Infraestructura física del MT adecuada a nivel nacional.</t>
  </si>
  <si>
    <t>No. De RLT y sede Central con infraestructura física adeacuada</t>
  </si>
  <si>
    <t xml:space="preserve">41 RLT y  sede Central </t>
  </si>
  <si>
    <t>9.1.1 Remodelar planta física de la sede central y RLT</t>
  </si>
  <si>
    <t xml:space="preserve">No. de remodelaciones realizadas </t>
  </si>
  <si>
    <t>9.1.1.1 Evaluar infraestructura física de la Sede Central y la RLT</t>
  </si>
  <si>
    <t xml:space="preserve">No. de infraestructuras fisicas de la sede central y RLT evaluadas </t>
  </si>
  <si>
    <t>42 evaluaciones</t>
  </si>
  <si>
    <t>9.1.1.2 Remodelar planta física de la Sede Central y RLT</t>
  </si>
  <si>
    <t>38 remodelaciones</t>
  </si>
  <si>
    <t>9.1.1.3  Construir escalera de emergencia de la Sede Central.</t>
  </si>
  <si>
    <t>Escalera de emrgencia construída</t>
  </si>
  <si>
    <t>1 escalera</t>
  </si>
  <si>
    <t>9.1.1.4  Realizar imagen gráfica y señalización interior y exterior Sede Central</t>
  </si>
  <si>
    <t>No. imagengrafica realizada en año n</t>
  </si>
  <si>
    <t>Una (1)imagen grafica, y señalización Cede Central.</t>
  </si>
  <si>
    <t>Edificaciones / Comunicaciones / Servicios generales</t>
  </si>
  <si>
    <t>9.1.1.5  Realizar  imagen gráfica para la construcción del Modelo Único de señalización interior y exterior RLT.</t>
  </si>
  <si>
    <t>No. de imagen gráfica realizada en año n.</t>
  </si>
  <si>
    <t>Diez (10) imagen grafica  RLT</t>
  </si>
  <si>
    <t>Edificaciones / Comunicaciones</t>
  </si>
  <si>
    <t>9.1.2 Mobiliarios y equipos de la sede central y RLT</t>
  </si>
  <si>
    <t xml:space="preserve">No. de mobiliarios y equipos adquiridos </t>
  </si>
  <si>
    <t>9.1.2.1 Solicitar la  Compra de mobiliarios de oficinas</t>
  </si>
  <si>
    <t>No. de mobiliarios comprados en año n</t>
  </si>
  <si>
    <t xml:space="preserve">250 Mobilarios de oficinas </t>
  </si>
  <si>
    <t xml:space="preserve">1.1.2.1.1 Solicitar la  Compra electrodomésticos </t>
  </si>
  <si>
    <t>No. de electrodomésticos comprados en año n</t>
  </si>
  <si>
    <t>42 RLT. Con electrodomésticos</t>
  </si>
  <si>
    <t>9.1.2.1.2 Solicitar  evaluación para instalación de  Sistema de paneles solares en oficinas de modelo único RLTs.</t>
  </si>
  <si>
    <t>No. de paneles solares instalados en año n</t>
  </si>
  <si>
    <t>Diez (10) RLT con paneles solares</t>
  </si>
  <si>
    <t xml:space="preserve">9.1.2.1.3 Solicitar la compra de bebederos con filtros de agua Sede Central, (5 pisos) </t>
  </si>
  <si>
    <t>No. de bebederos comprados en año n</t>
  </si>
  <si>
    <t>Cinco (5) bebederos</t>
  </si>
  <si>
    <t>9.1.2.1.4 Solicitar aire acondicionados para la Sede Central  y RLTs.</t>
  </si>
  <si>
    <t>No de Aire acondicinados adquiridos</t>
  </si>
  <si>
    <t>50 Aires</t>
  </si>
  <si>
    <t>9.1.2.1.5 Solicitar instalación de cortinas tipo Zebra para Sede Central.</t>
  </si>
  <si>
    <t>No. de cortinas instaladas</t>
  </si>
  <si>
    <t>50 cortinas</t>
  </si>
  <si>
    <t>9.1.2.1.6 Solicitar compras de vehiculos para el MT.</t>
  </si>
  <si>
    <t>No. de vehículos comprados</t>
  </si>
  <si>
    <t xml:space="preserve"> vehículos </t>
  </si>
  <si>
    <t xml:space="preserve">9.1.2.2 Equipos informáticos </t>
  </si>
  <si>
    <t>9.1.2.2.1 Solicitar la Compra de equipos informáticos (computadoras laptop, etc.) para Sede Central y las RLTs.</t>
  </si>
  <si>
    <t>No. de equipos comprados en año n</t>
  </si>
  <si>
    <t>Equipos informáticos.</t>
  </si>
  <si>
    <t>Edificiaciones / Compras / Tecnologia</t>
  </si>
  <si>
    <t>9.1.2.2.2  Solicitar la contratación de licencias Softwares (AutoCAD y BIM)</t>
  </si>
  <si>
    <t>No. de licencias contratadas en año n.</t>
  </si>
  <si>
    <t xml:space="preserve">Dos (2) Licencias </t>
  </si>
  <si>
    <t>9.1.2.2.3 Solicitud de Compra de equipos informáticos (plotter)</t>
  </si>
  <si>
    <t>No. de equipo comprado en año n</t>
  </si>
  <si>
    <t>Un (1) plotter comprado</t>
  </si>
  <si>
    <t>9.1.2.2.4 Solicitar la Compra de equipos informáticos (printer multifuncional)</t>
  </si>
  <si>
    <t>No. de printer multifuncional comprado en año n</t>
  </si>
  <si>
    <t>Un (1) printer</t>
  </si>
  <si>
    <t>9.1.3 Nombramiento de personal técnico</t>
  </si>
  <si>
    <t>No. de personas contratadas en año n</t>
  </si>
  <si>
    <t>5 Personas contratadas</t>
  </si>
  <si>
    <t>9.1.3.1 Solicitar la Contratacion Ingenieros y Arquitectos para supervisión de obras</t>
  </si>
  <si>
    <t>Cinco (5) Contratos</t>
  </si>
  <si>
    <t>RH</t>
  </si>
  <si>
    <t>9.1.3.2 Solicitar Contratación de empresas de construcción para obras (llave en mano)</t>
  </si>
  <si>
    <t>No. de empresas contratadas</t>
  </si>
  <si>
    <t>Una (1) empresa contratada</t>
  </si>
  <si>
    <t>Compras y contrataciones</t>
  </si>
  <si>
    <t>9.2 Mobiliarios y Equipos con mantenimiento garantizado.</t>
  </si>
  <si>
    <t xml:space="preserve">No. de mobiliarios y equipos con mantenimientos </t>
  </si>
  <si>
    <t>9.2.1  Solicitar la Contratación de empresas servicios telefónicos e internet Sede Central y LRTs.</t>
  </si>
  <si>
    <t>No. de contratos de la RLT</t>
  </si>
  <si>
    <t>42 Contratos</t>
  </si>
  <si>
    <t>9.2.2 Solicitar la Contratación del servicios energia eléctrica para las RLT</t>
  </si>
  <si>
    <t>No. de contratos de enegia  firmados en año n</t>
  </si>
  <si>
    <t xml:space="preserve">42 Contratos de enegía eléctrica </t>
  </si>
  <si>
    <t>9.2.3 Solicitar la Contratación servicios de agua para las RLTs.</t>
  </si>
  <si>
    <t>No. de contratos de servicios de agua firmados en año n</t>
  </si>
  <si>
    <t>42 Contratos  del servicio de  agua en las RLT</t>
  </si>
  <si>
    <t>9.2.4  Solicitar  Contratación de servicio  técnico Sheetrock y plafones Sede Central y RLTs.</t>
  </si>
  <si>
    <t>No. de contrato realizado en año n</t>
  </si>
  <si>
    <t>Un (1) Contrato realizado.</t>
  </si>
  <si>
    <t>Edificaciones / Servicios generales</t>
  </si>
  <si>
    <t>9.2.5 Contratar los servicios de recolección de los residuos sólidos de la Sede Central y RLTs.</t>
  </si>
  <si>
    <t>No. de Contrato de  servicios de recolección de los residuos sólidos de la sede central y RLT</t>
  </si>
  <si>
    <t xml:space="preserve">9.2.5.1  Contratar los servicios de alquiler de edificios y locales </t>
  </si>
  <si>
    <t xml:space="preserve">No. de contratos de servicios de alquiler de edificios y locales </t>
  </si>
  <si>
    <t>32 Contratos</t>
  </si>
  <si>
    <t>9.2.5.2 Contratar los servicios de seguros de bienes muebles e inmuebles y de personas</t>
  </si>
  <si>
    <t>No. de contratos de servicios de seguros bienes muebles e inmuebles</t>
  </si>
  <si>
    <t>9.2.5.3 Contratar los servicios de fumigación</t>
  </si>
  <si>
    <t>No. contrato de servicios de fulmigación</t>
  </si>
  <si>
    <t>42 contratos</t>
  </si>
  <si>
    <t>9.2.6 Mantenimiento de bienes muebles</t>
  </si>
  <si>
    <t>No. de mantenimientos de bienes muebles realizados</t>
  </si>
  <si>
    <t>75 Mantenimientos</t>
  </si>
  <si>
    <t xml:space="preserve">9.2.6.1  Mantenimiento de mobiliarios y equipos  de oficinas </t>
  </si>
  <si>
    <t>No. de mantenimientos realizados</t>
  </si>
  <si>
    <t>90 reparaciones y mantenimiento sede Central y  41 RLT</t>
  </si>
  <si>
    <t>9.2.7 Mantenimiento de maquinarias y equipos</t>
  </si>
  <si>
    <t>9.2.7.1 Mantenimiento de vehículos de la Sede Central y las RLTs.</t>
  </si>
  <si>
    <t>No. de manteniminto de vehículos realizados</t>
  </si>
  <si>
    <t>70 Mantenimiento</t>
  </si>
  <si>
    <t>9.2.7.2 Mantenimiento de Sistemas de aires acondicionados  de la Sede Central y RLTs.</t>
  </si>
  <si>
    <t>No. de mantenimiento de Sistemas de aires acondicionados realizados</t>
  </si>
  <si>
    <t>120 Mntenimiento</t>
  </si>
  <si>
    <t>9.2.7.3 Solicitar el contrato de mantenimiento de ascensores</t>
  </si>
  <si>
    <t>No. de mantemientos realizados</t>
  </si>
  <si>
    <t>12 Mantenimientos</t>
  </si>
  <si>
    <t>9.2.7.4 Solicitar la compra de materiales para reparación escalera de hierro, y rejas perimetral</t>
  </si>
  <si>
    <t>No. de materiales comprados</t>
  </si>
  <si>
    <t xml:space="preserve">Material ferretero  para escalera </t>
  </si>
  <si>
    <t>9.2.7.5 Solicitar la compra de pinturas para el mantenimiento de pintura en al área interna, Sede Central y RLT.</t>
  </si>
  <si>
    <t>Una empresa contratada en año n</t>
  </si>
  <si>
    <t>9.3 Suministar Servicios de necesidad  en la Sede Central y las RLT.</t>
  </si>
  <si>
    <t>Sede Central y RLT con servicios adquiridos en año n</t>
  </si>
  <si>
    <t>Sede Central y RLTcon servicios adquiridos</t>
  </si>
  <si>
    <t>9.3.1 Solicitar el pago para el servicios  de contrato de  comunicación para Sede Central y RLTs.</t>
  </si>
  <si>
    <t>Servicio de Comunicación Contratado</t>
  </si>
  <si>
    <t>Sede Central y RLT con Servicio de Telefono local</t>
  </si>
  <si>
    <t>9.3.2 Solicitar el pago para los servicios de contrato de Internet y Televisión a la Sede Central y RLTs.</t>
  </si>
  <si>
    <t>Servicio de Internet y Televisión Contratado en año n</t>
  </si>
  <si>
    <t>Sede Central y RLT con Servicio de Internet y televisión</t>
  </si>
  <si>
    <t>9.3.3 Solicitar el pago por los servicios contrato de Energia Eléctrica a la Sede Central y RLTs.</t>
  </si>
  <si>
    <t>Servicio de Energia Eléctrica Contratado en año n</t>
  </si>
  <si>
    <t>Sede Central y RLT con Servicio de Enegia Electrica</t>
  </si>
  <si>
    <t>9.3.4 Solicitar el pago por los  servicios de contrato de Agua a la Sede Central y RLTs.</t>
  </si>
  <si>
    <t>Servicio de agua Contratado en año n</t>
  </si>
  <si>
    <t xml:space="preserve"> Sede Central y RLT con Servicio de Agua</t>
  </si>
  <si>
    <t>9.3.5 Solicitar el pago de los servicios de contrato de  Recolección de los residuos Solidos a la Sede Central y las RLTs.</t>
  </si>
  <si>
    <t>Servicio de Recolección de Residuos Solidos  Contratado en año n</t>
  </si>
  <si>
    <t xml:space="preserve"> Sede Central y RLT con Servicio de recolección de residuos solidos</t>
  </si>
  <si>
    <t>9.3.6 Solicitar el pago a los  servicios contratado de arquileres de Edificios y Locales</t>
  </si>
  <si>
    <t>Servicio de Alquileres de Edificios Locales Contratado en año n</t>
  </si>
  <si>
    <t>Servicio de Alquiler adquirido</t>
  </si>
  <si>
    <t>9.3.7 Solicitar el pago de contrato de los servicios de seguros de bienes muebles e inmuebles y personas</t>
  </si>
  <si>
    <t>Servicio de Seguros de Bienes Inmuebles Locales Contratado en año n</t>
  </si>
  <si>
    <t>Seguros de Bienes Inmuebles Locales Contratado</t>
  </si>
  <si>
    <t>9.3.8 Solicitar el pago de Contrato de los Servicio de fumigación</t>
  </si>
  <si>
    <t>Servicio de fumigación Contratado en año n</t>
  </si>
  <si>
    <t xml:space="preserve">Servicio de fumigación Contratado </t>
  </si>
  <si>
    <t xml:space="preserve">9.4 Materiales y medios de producción suministrados  de forma continua y oportuna </t>
  </si>
  <si>
    <t>9.4.1 Solicitar el pago para la compras  de materiales y Suministros</t>
  </si>
  <si>
    <t>No. solicitudes realizadas en año n</t>
  </si>
  <si>
    <t>12 Solicitudes</t>
  </si>
  <si>
    <t>Administración y Finanzas</t>
  </si>
  <si>
    <t>9.4.1.2 Solicitar el pago  para la compra del material de Limpieza</t>
  </si>
  <si>
    <t>Volumen de materiales adquirido / Volumen de materiales requerido
No. de solicitudes y/o requisiciones atendidas / No. total de solicitudes y/o requisiciones</t>
  </si>
  <si>
    <t>100% de los materiales de limpieza al MT. y  a las RLTs.</t>
  </si>
  <si>
    <t>9.4.1.3  Solicitatar el pago para la  compra de  materiales de oficina</t>
  </si>
  <si>
    <t>No. de solicitudes y/o requisiciones atendidas / No. total de solicitudes y/o requisiciones</t>
  </si>
  <si>
    <t>100% de lo planificado a la Sede y RLTs</t>
  </si>
  <si>
    <t>Administración y Finanzas y Dpto. De Compras y Suministros</t>
  </si>
  <si>
    <t>9.4.1.4  Solicitar el pago de compras de   alimentos y bebidas</t>
  </si>
  <si>
    <t>100% de lo planificado</t>
  </si>
  <si>
    <t>9.5 Ingresos y gastos ejecutados acorde a Planes Operativos</t>
  </si>
  <si>
    <t>% del presupuesto del POA asignado
Valores Presupuestado en el POA ejecutado / Valores Presupuestado en el POA programado *100</t>
  </si>
  <si>
    <t>9.5.1 Gestionar recursos en la DIGPRES</t>
  </si>
  <si>
    <t>No. de visitas realizadas a la DIGPRES</t>
  </si>
  <si>
    <t>3 Visitas</t>
  </si>
  <si>
    <t>X</t>
  </si>
  <si>
    <t>9.5.2 Supervisar la ejecución de los Ingresos</t>
  </si>
  <si>
    <t>No.  de ingresos ejecutado</t>
  </si>
  <si>
    <t>100% de los ingresos presupuestados</t>
  </si>
  <si>
    <t>9.5.3 Supervisar la ejecución del Gasto Presupuestario</t>
  </si>
  <si>
    <t>No. del gasto presupuestado ejecutado</t>
  </si>
  <si>
    <t>100% del gasto estimado</t>
  </si>
  <si>
    <t>9.6 Infraestructura fisica de Almacen fortalecido</t>
  </si>
  <si>
    <t>Adecuacion instalaciones, entrenamientos, actualizacion o cmabio de software</t>
  </si>
  <si>
    <t>Servicio de despacho mas rapido, seguro, coordinado y automatizado</t>
  </si>
  <si>
    <t>9.6.1 Solicitar la compra mobiliarios de oficina para Amacen</t>
  </si>
  <si>
    <t>Diez (10) unidades de mobiliarios</t>
  </si>
  <si>
    <t>9.6.2 Solicitar la compra de un  sofware para la interconección Administrativo con finanzas, compras, contabilidad, activos fijos, tecnologia, entre otros</t>
  </si>
  <si>
    <t>Un sofware adquirido</t>
  </si>
  <si>
    <t>Un (1)Sofware</t>
  </si>
  <si>
    <t>9.6.3 Solicitar montura de  puertas salida de emergencia para Almacén</t>
  </si>
  <si>
    <t>Dos puertas enrrollables montadas en Almacen y Correspondencia, en año n</t>
  </si>
  <si>
    <t>Dos (2) Puertas enrrollables</t>
  </si>
  <si>
    <t>9.6.4 Solicitar la compra scaners  para registro de mercancias</t>
  </si>
  <si>
    <t>Un escaner instalado en Almacen, en año n</t>
  </si>
  <si>
    <t>Un (1) Escaner</t>
  </si>
  <si>
    <t xml:space="preserve">9.6.5 Solicitar la compra de una impresora de etiquetas para scaners </t>
  </si>
  <si>
    <t>Una Impresora funcionando en Alamacen, en año n</t>
  </si>
  <si>
    <t>Una (1) Impresora</t>
  </si>
  <si>
    <t>9.6.6 Solitar la compra cajas organizadoras de almacen</t>
  </si>
  <si>
    <t>No. de cajas compradas en año n</t>
  </si>
  <si>
    <t xml:space="preserve">Veinte (20) cajas </t>
  </si>
  <si>
    <t xml:space="preserve">9.6.7 Solicitar capacitación para el Portal Transaccional </t>
  </si>
  <si>
    <t xml:space="preserve">Diez (10) Personas </t>
  </si>
  <si>
    <t xml:space="preserve">9.6.8 Solicitar la contratación de una  empresa de servicios para el mantenimiento de ventiladores y extractores para climatización de almacén </t>
  </si>
  <si>
    <t>Una empresa contratada</t>
  </si>
  <si>
    <t>Una (1) Empresa</t>
  </si>
  <si>
    <t>9.6.9 Solicitar la contratacion empresa para manejo de los  residuos solidos</t>
  </si>
  <si>
    <t>9.6.10 Solicitar la Compra de pintura para darle mantenimiento al parqueo de la sede Central.</t>
  </si>
  <si>
    <t>No. de galones de pinturas comprados en año n</t>
  </si>
  <si>
    <t>Galones de pintura</t>
  </si>
  <si>
    <t>9.6.11 Solicitar cambio del empapelado de los cristales sede central</t>
  </si>
  <si>
    <t>Empapelado de la sede Central con cambio realizado en año n</t>
  </si>
  <si>
    <t>320 Cristales empapelados</t>
  </si>
  <si>
    <t>9.6.12 Contratar los servicio para la  reparación del piso de madera, salón de reunión despacho</t>
  </si>
  <si>
    <t>Piso del salón de reuniones del despacho del Ministro reprado en año n</t>
  </si>
  <si>
    <t>Salon de reuniones</t>
  </si>
  <si>
    <t>9.6.13 Contratar los  servicios de reparación de los baños (5 pisos)</t>
  </si>
  <si>
    <t>No. de baños reparado en año n</t>
  </si>
  <si>
    <t>5 baños</t>
  </si>
  <si>
    <t>9.6.14 Solicitar la Compra materiales para el mantenimiento de plomeria en la sede Central y RLT</t>
  </si>
  <si>
    <t>Cantidad de materiales comprados en año n.</t>
  </si>
  <si>
    <t xml:space="preserve">Plomerias reparadas </t>
  </si>
  <si>
    <t>9.6.15 Solicitar la Compra materiales de Sheetrock</t>
  </si>
  <si>
    <t>Materiales sheetrock</t>
  </si>
  <si>
    <t xml:space="preserve">9.6.16 Solicitar la Compra materiales impermeabilizantes </t>
  </si>
  <si>
    <t>Cantidad de materiales de impermeabilizantes, comprados en año n.</t>
  </si>
  <si>
    <t>9.6.17 Solicitar la Compra herramientas para jardinería</t>
  </si>
  <si>
    <t>No. de herramientas para jardineria, comprados en año n.</t>
  </si>
  <si>
    <t>50 Herramientas</t>
  </si>
  <si>
    <t>9.6.18 Solicitar la Compra de equipo tecnológico (Laptops)</t>
  </si>
  <si>
    <t>No. de  equipos de computos, comprados en año n.</t>
  </si>
  <si>
    <t>9.6.19 Solicitar la Compra equipos tecnológicos (Impresora)</t>
  </si>
  <si>
    <t>No. de impresora comprada, en año n.</t>
  </si>
  <si>
    <t>9.6.20 Solicitar la Compra equipos de proteccion para el personal de mantenimiento</t>
  </si>
  <si>
    <t>No. de equipos de protección para el personal, comprado en año n</t>
  </si>
  <si>
    <t>9.6.21 Solicitar la Compra aspiradora multiuso</t>
  </si>
  <si>
    <t>No. de aspiradora comprada en año n</t>
  </si>
  <si>
    <t>9.6.22 Solicitar la Compra mobiliarios para oficina</t>
  </si>
  <si>
    <t>9.6.23 Solicitara la Compra e instalación de ventanas del Edificio MT</t>
  </si>
  <si>
    <t>No. de ventanas instaladas en año n</t>
  </si>
  <si>
    <t>Total gasto corrientes Dirección Administrativa y Finanaicera  con sus areas de dependencia</t>
  </si>
  <si>
    <t>Total Gastos Corrientes (Dirección de Recursos Humanos)</t>
  </si>
  <si>
    <t xml:space="preserve">Dirección administrativa, Total Gastos Corrientes </t>
  </si>
  <si>
    <t>ACTIVIDAD OOO2: Gestión de Recursos Humanos, Administrativa y Financiera</t>
  </si>
  <si>
    <t>2.1.1.1.01 - SUELDOS FIJOS</t>
  </si>
  <si>
    <t>2.1.2.2.05 - COMPENSACION  DE SERVICIOS DE SEGURIDAD</t>
  </si>
  <si>
    <t>2.1.2.2.06 - INCENTIVO POR RENDIMIENTO</t>
  </si>
  <si>
    <t>2.1.2.2.09 - BONO POR DECEMPEÑO A SERVIDORES DE CARRERA</t>
  </si>
  <si>
    <t>2.1.5.1.01 - CONTRIBUCIONES AL SEGURO DE SALUD</t>
  </si>
  <si>
    <t>2.1.5.2.01 - CONTRIBUCIONES AL SEGURO DE PENSIONES</t>
  </si>
  <si>
    <t>2.1.5.3.01 - CONTRIBUCIONES AL SEGURO DE RIESGO LABORAL</t>
  </si>
  <si>
    <t>Total Sueldos Fijos y cargos por deducciones</t>
  </si>
  <si>
    <t>Total general Gastos Fijos y Gastos Corrientes</t>
  </si>
  <si>
    <t xml:space="preserve">Dirección de Comunicaciones </t>
  </si>
  <si>
    <r>
      <rPr>
        <b/>
        <sz val="14"/>
        <rFont val="Century Gothic"/>
        <family val="2"/>
      </rPr>
      <t>Objetivo Estratégico No. 10:</t>
    </r>
    <r>
      <rPr>
        <sz val="14"/>
        <rFont val="Century Gothic"/>
        <family val="2"/>
      </rPr>
      <t xml:space="preserve"> Propiciar la transformación digital como eje fundamental del desarrollo integral institucional </t>
    </r>
  </si>
  <si>
    <r>
      <rPr>
        <b/>
        <sz val="14"/>
        <rFont val="Century Gothic"/>
        <family val="2"/>
      </rPr>
      <t>Objetivo Estratégico No.11</t>
    </r>
    <r>
      <rPr>
        <sz val="14"/>
        <rFont val="Century Gothic"/>
        <family val="2"/>
      </rPr>
      <t>: Implementar en toda la organización un enfoque de gestión para resultados</t>
    </r>
  </si>
  <si>
    <t>9.1 Servicios del MT divulgados ante la ciudadanía.</t>
  </si>
  <si>
    <t>No. de campañas realizadas en año n</t>
  </si>
  <si>
    <t>7 campañas</t>
  </si>
  <si>
    <t>9.1.1 Realizar campañas de acuerdo a los ejes temáticos del Ministerio de Trabajo</t>
  </si>
  <si>
    <t>Comunicaciones</t>
  </si>
  <si>
    <t>9.1.1.1 Coordinar con la Dirección de trabajo Infantil las campañas sobre Erradicación del Trabajo Infantil</t>
  </si>
  <si>
    <t>una campaña</t>
  </si>
  <si>
    <t>9.1.1.2 Realizar campaña sobre RD TRABAJA</t>
  </si>
  <si>
    <t>9.1.1.3 Coordinar con la Dirección de Igualdad la campaña sobre Igualdad de Oportunidades y no Discriminación</t>
  </si>
  <si>
    <t xml:space="preserve">9.1.1.4 Coordinar con la Dirección de Higiene y Seguridad las campaña sobre Higiene y Seguridad Industrial </t>
  </si>
  <si>
    <t>4  campaña</t>
  </si>
  <si>
    <t>9.1.1.5 Coordinar con la Dirección de Igualdad la Campaña sobre VIH/SIDA</t>
  </si>
  <si>
    <t>No. de campañas  realizadas en año n</t>
  </si>
  <si>
    <t>9.1.1.6 Solicitar viáticos para cubrir actividades generales a las RLTs.</t>
  </si>
  <si>
    <t>No.  Visitas realizadas a nivel nacional en año n</t>
  </si>
  <si>
    <t>48 visitas</t>
  </si>
  <si>
    <t>9.1.1.7  Solicitar la compra de equipos especializados de comunicación para  la realización de las campañas</t>
  </si>
  <si>
    <t>No. De equipos adquiridos en año n</t>
  </si>
  <si>
    <t>5 equipos</t>
  </si>
  <si>
    <t>9.1.2 Divulgar convenios ratificados</t>
  </si>
  <si>
    <t>No. De convenios divulgados en año n</t>
  </si>
  <si>
    <t>5 Convenios</t>
  </si>
  <si>
    <t>9.1.2.1 Realizar media tours</t>
  </si>
  <si>
    <t>No. de media tours  realizados en año n</t>
  </si>
  <si>
    <t>4 media tours</t>
  </si>
  <si>
    <t>9.1.2.2 Participar en espacios radiales y televisivos</t>
  </si>
  <si>
    <t xml:space="preserve">No. de espacios radiales y televisivos  reproducidos en año n </t>
  </si>
  <si>
    <t xml:space="preserve">15 espacios radiales y televisivos  </t>
  </si>
  <si>
    <t xml:space="preserve">9.1.2.3 Elaborar spots publicitarios del Ministerio de Trabajo </t>
  </si>
  <si>
    <t>No. De Spots publicitarios elaborados en año n</t>
  </si>
  <si>
    <t>5 Spots publicitarios</t>
  </si>
  <si>
    <t xml:space="preserve">9.1.2.4 Realizar anuncio radial educativo del Ministerio </t>
  </si>
  <si>
    <t>No. De anuncios realizados en año n</t>
  </si>
  <si>
    <t>2 anuncios</t>
  </si>
  <si>
    <t>9.1.2.5 Realizar programas radiales en centros técnológicos comunitarios por Radio Educativa Dominicana</t>
  </si>
  <si>
    <t>No. de programas radiales realizados en año n</t>
  </si>
  <si>
    <t>2 programas</t>
  </si>
  <si>
    <t>9.1.2.6 Colocar  pautas en los medios de comunicacion Nacional,  spots publicitarios del MT</t>
  </si>
  <si>
    <t xml:space="preserve">No. de Spots publicitarios colocados al año </t>
  </si>
  <si>
    <t>2 spots o comerciales sobre servicios generales y digitales del MT</t>
  </si>
  <si>
    <t>9.2 Imagen del MT fortalecida y posicionada.</t>
  </si>
  <si>
    <t>9.2.1 Fortalecer la comunicación Instistucional</t>
  </si>
  <si>
    <t xml:space="preserve"> Comunicación interna fortalecida en año n</t>
  </si>
  <si>
    <t xml:space="preserve"> Comunicación interna fortalecida</t>
  </si>
  <si>
    <t>9.2.1.1 Elaborar boletín de comunicación interno</t>
  </si>
  <si>
    <t>No. De Boletín interno elaborado en año n</t>
  </si>
  <si>
    <t>12 boletines</t>
  </si>
  <si>
    <t>9.2.1.2 Elaborar Mural Informativo</t>
  </si>
  <si>
    <t>Mural informativo elaborado en año n</t>
  </si>
  <si>
    <t>3 Mural informativo</t>
  </si>
  <si>
    <t>9.2.1.3 Alimentar el  mural informativo Sede Central</t>
  </si>
  <si>
    <t xml:space="preserve">9.2.1.4 Gestionar la Transmisión de actividades en vivo via redes sociales </t>
  </si>
  <si>
    <t>No. De transmisiones en vivo realizadas en año n</t>
  </si>
  <si>
    <t>9 transmisiones</t>
  </si>
  <si>
    <t>9.2.2 Realizar Ruedas de Prensa</t>
  </si>
  <si>
    <t>No. de Ruedas de Prensa realizadas en año n</t>
  </si>
  <si>
    <t>6 Ruedas de prensas</t>
  </si>
  <si>
    <t>9.2.3 Promocionar los servicios de la institución en el portal web institucional</t>
  </si>
  <si>
    <t>No. De publicaciones de Servicios del MT en el portal web en año n</t>
  </si>
  <si>
    <t xml:space="preserve">9 publicaciones  </t>
  </si>
  <si>
    <t>9.2.4 Relanzar página web institucional.</t>
  </si>
  <si>
    <t>Página web institucional relanzada en año n</t>
  </si>
  <si>
    <t>Pagina Web relanzada</t>
  </si>
  <si>
    <t>Comunicaciones, TIC</t>
  </si>
  <si>
    <t>9.2.5 Desarrollar aplicación móvil institucional</t>
  </si>
  <si>
    <t>Aplicación movil institucional desarrollada en año n</t>
  </si>
  <si>
    <t xml:space="preserve">una aplicación </t>
  </si>
  <si>
    <t>9.3. Actividades y Eventos del MT realizados de acuerdo a los estandares establecidos</t>
  </si>
  <si>
    <t>9.3.1 Realizar actividad del mes de la Patria</t>
  </si>
  <si>
    <t>No. De actividad realizadas en año n</t>
  </si>
  <si>
    <t>2 Ofrendas florales</t>
  </si>
  <si>
    <t>9.3.2 Realizar actividad del Dia Internacional de Trabajo.</t>
  </si>
  <si>
    <t>1 actividad</t>
  </si>
  <si>
    <t>9.3.3 Realizar actividad del día de las Madres</t>
  </si>
  <si>
    <t>9.3.4  Realizar actividad del  día de los Padres</t>
  </si>
  <si>
    <t>9.3.5 Realizar festejo  navideño</t>
  </si>
  <si>
    <t>No. de festejos realizados en año n</t>
  </si>
  <si>
    <t>3  festejos y 1 celebracion Final</t>
  </si>
  <si>
    <t xml:space="preserve">9.4 Direccion de Comunicaciones  fortalecida </t>
  </si>
  <si>
    <t xml:space="preserve">9.4.1 Fortalecer la Unidad de protocolo </t>
  </si>
  <si>
    <t>9.4.1.1 Solicitar  personal para la Unidad de Protocolo</t>
  </si>
  <si>
    <t>No. de personal solicitadas en año n</t>
  </si>
  <si>
    <t>(3) una secretaria y 2 Conserjes</t>
  </si>
  <si>
    <t>Protocolo, RRHH</t>
  </si>
  <si>
    <t>9.4.1.2 Solicitar Equipos de computos para dar sosporte a las  actividades</t>
  </si>
  <si>
    <t>No. de Equipos Adquiridos en año n</t>
  </si>
  <si>
    <t>Una laptosp Equipos adquirida</t>
  </si>
  <si>
    <t>Protocolo, DAF, CP</t>
  </si>
  <si>
    <t>9.4.1.3 Aquirir  cristaleria para el uso en actividades</t>
  </si>
  <si>
    <t>No. de utensilios adquiridos en año n</t>
  </si>
  <si>
    <t>Utensilios adquiridos</t>
  </si>
  <si>
    <t>9.4.1.4 Solicitar  adornos Navideños</t>
  </si>
  <si>
    <t xml:space="preserve"> No. de Adornos Navideños Adquiridos en año n</t>
  </si>
  <si>
    <t>Adornos adquiridos</t>
  </si>
  <si>
    <t>9.4.1.5 Solicitar  uniformes para el personal de apoyo</t>
  </si>
  <si>
    <t>No. De uniformes confecionados en año n</t>
  </si>
  <si>
    <t>12 uniformes</t>
  </si>
  <si>
    <t>9.4.2 Solicitar equipos informáticos para el Departamento de comunicaciones</t>
  </si>
  <si>
    <t>No. de Equipos informáticos solicitados en año n</t>
  </si>
  <si>
    <t>6  Equipos (Computadoras)</t>
  </si>
  <si>
    <t>9.4.3 Solicitar  equipos de comunicación necesarios para cubrir actividades</t>
  </si>
  <si>
    <t>No. de Equipos de comunicación adquiridos en año n</t>
  </si>
  <si>
    <t>10 Equipos ( Cámara fotográfica y de video, Drom, stand de micrófono y audifono, 2 disco duro, 3 celulares inteligentes</t>
  </si>
  <si>
    <t>9.4.4 Solicitar mobiliarios de oficina</t>
  </si>
  <si>
    <t>No. de mobiliarios adquiridos en año n</t>
  </si>
  <si>
    <t>4 mobiliarios</t>
  </si>
  <si>
    <t>9.4.5 Solicitar personal de Direc. Comunicaciones</t>
  </si>
  <si>
    <t>No. De personal solicitados en año n</t>
  </si>
  <si>
    <t>2 personas</t>
  </si>
  <si>
    <t>Comunicaciones, RRHH</t>
  </si>
  <si>
    <t>9.4.3. Capacitar el personal de la Direccion de comunicaciones</t>
  </si>
  <si>
    <t>No. de Personas capacitadas en año n</t>
  </si>
  <si>
    <t xml:space="preserve">9.4.3.1 Solicitar Capacitación del personal en ortografia </t>
  </si>
  <si>
    <t>No. De personas capacitadas  en año n</t>
  </si>
  <si>
    <t xml:space="preserve">9.4.3.2  Solicitar Capacitación del personal en redaccion </t>
  </si>
  <si>
    <t>9.4.3.3 Solicitar Capacitación del personal en oratoria</t>
  </si>
  <si>
    <r>
      <rPr>
        <sz val="9"/>
        <rFont val="Century Gothic"/>
        <family val="2"/>
      </rPr>
      <t>9.4.3.4 Solicitar Capacitación del  personal en Diseño Grafico</t>
    </r>
    <r>
      <rPr>
        <sz val="9"/>
        <color rgb="FFFF0000"/>
        <rFont val="Century Gothic"/>
        <family val="2"/>
      </rPr>
      <t xml:space="preserve"> </t>
    </r>
  </si>
  <si>
    <t xml:space="preserve">9.4.3.5  Solicitar Capacitación del personal en Producción de audio </t>
  </si>
  <si>
    <t>1 persona</t>
  </si>
  <si>
    <t>9.4.3.6  Solicitar Capacitación del personal en redes sociales</t>
  </si>
  <si>
    <t>9.4.3.7 Solicitar Capacitación del  personal en relaciones interpersonales</t>
  </si>
  <si>
    <t>9.4.3.8  Solicitar Capacitación del  personal en de Multimedia</t>
  </si>
  <si>
    <t xml:space="preserve">9.4.3.9  Solicitar Capacitación del personal en InDesign </t>
  </si>
  <si>
    <t>9.4.3.10 Solicitar Capacitación del personal en Premiere y Audition</t>
  </si>
  <si>
    <t>1 personas</t>
  </si>
  <si>
    <t xml:space="preserve">9.4.3.11 Solicitar Capacitación After Effect </t>
  </si>
  <si>
    <r>
      <t xml:space="preserve">Área Estratégica: </t>
    </r>
    <r>
      <rPr>
        <b/>
        <sz val="14"/>
        <color indexed="8"/>
        <rFont val="Cambria"/>
        <family val="1"/>
      </rPr>
      <t xml:space="preserve">Capacidades Institucionales </t>
    </r>
  </si>
  <si>
    <r>
      <rPr>
        <b/>
        <sz val="14"/>
        <rFont val="Cambria"/>
        <family val="1"/>
      </rPr>
      <t>Objetivo Estratégico No. 10:</t>
    </r>
    <r>
      <rPr>
        <sz val="14"/>
        <rFont val="Cambria"/>
        <family val="1"/>
      </rPr>
      <t xml:space="preserve"> Propiciar la transformación digital como eje fundamental del desarrollo integral institucional </t>
    </r>
  </si>
  <si>
    <r>
      <rPr>
        <b/>
        <sz val="14"/>
        <rFont val="Cambria"/>
        <family val="1"/>
      </rPr>
      <t>Objetivo Estratégico No.11:</t>
    </r>
    <r>
      <rPr>
        <sz val="14"/>
        <rFont val="Cambria"/>
        <family val="1"/>
      </rPr>
      <t xml:space="preserve">  Implementar en toda la organización un enfoque de gestión para resultados</t>
    </r>
  </si>
  <si>
    <t xml:space="preserve">Responsable </t>
  </si>
  <si>
    <t>9.1.  Gestión efectiva con los organismos internacionales</t>
  </si>
  <si>
    <t>No. De organización con acciones coordinadas/ No. De ornizaciones totales
No. De acciones ejecutadas / No. De eventos progrmados</t>
  </si>
  <si>
    <t>Relaciones Internacionales</t>
  </si>
  <si>
    <t>9.1.1 Agenda de compromisos internacionales del MT para guiar el año, elaborada y gestionada</t>
  </si>
  <si>
    <t>No. de acciones coordinadas con organismos internacionales en el año 2022</t>
  </si>
  <si>
    <t>24 acciones</t>
  </si>
  <si>
    <t>9.1.2 Participación virtual o presencial en reuniones con organismos nacionales e internacionales</t>
  </si>
  <si>
    <t>No. de reuniones en año 2022</t>
  </si>
  <si>
    <t>42 reuniones</t>
  </si>
  <si>
    <t>9.1.3 Participación virtual o presencial en reuniones de la Comisión de Negociaciones Comerciales,Comisión Interinstitucional de Derechos Humanos, Organización Internacional de Trabajo (OIT) ,Consejo de Administración de la Organización Internacional de Trabajo (OIT), OIM, OEA, RIAL, CMTCRD, etc.), con el MIREX, instituciones de préstamo y cooperación internacional (Banco Mundial, BID, AECID, Unión Europea, AFD, etc.</t>
  </si>
  <si>
    <t>9.1.8 Preparación de reuniones del Consejo de Ministros/as de Centroamérica y RD (CMTCRD). Fechas sujetas a confirmación</t>
  </si>
  <si>
    <t xml:space="preserve">2 reuniones </t>
  </si>
  <si>
    <t xml:space="preserve">9.1.9 Seguimiento pago cuotas a organismos internacionales (OIT, RIAL, AMSPE) </t>
  </si>
  <si>
    <t>No. de cuotas pagadas a organismos internacionales en año 2022</t>
  </si>
  <si>
    <t>3 pagos de cuotas</t>
  </si>
  <si>
    <t>9.1.9.1 Solicitar pago cuotas a la Organización Internacional del Trabajo (OIT)-(Franco Suizo $196.904.00). Tasa a 61.80 peso dominicano.</t>
  </si>
  <si>
    <t>No. de solicitudes realizadas en año 2022</t>
  </si>
  <si>
    <t>1 cuota</t>
  </si>
  <si>
    <t>9.1.9.2 Solicitar pago cuotas a la RIAL (US$5,000.00)</t>
  </si>
  <si>
    <t>9.1.9.3 Solicitar pago cuotas a la AMSPE (euros$1,420.00)</t>
  </si>
  <si>
    <t>9.1.10 Elaborar memorias de los convenios ratificados</t>
  </si>
  <si>
    <t xml:space="preserve">Memoria Elaborada en año n </t>
  </si>
  <si>
    <t>1 memoria entregada</t>
  </si>
  <si>
    <t>9.1.10.1 Capacitar personal en elaboración de memoria</t>
  </si>
  <si>
    <t>No. de personas capacitadas en año 2022</t>
  </si>
  <si>
    <t>10 personas capacitadas</t>
  </si>
  <si>
    <t>9.2. Cooperación y Acuerdos Internacionales gestionados</t>
  </si>
  <si>
    <r>
      <t xml:space="preserve">No. de nuevos acuerdos y cooperación internacionales firmados/ No. De acuerdo internacionales </t>
    </r>
    <r>
      <rPr>
        <b/>
        <sz val="10"/>
        <color indexed="8"/>
        <rFont val="Cambria"/>
        <family val="1"/>
      </rPr>
      <t>propuestos.</t>
    </r>
  </si>
  <si>
    <t>2 acuerdos</t>
  </si>
  <si>
    <t xml:space="preserve">9.2.1 Identificar oportunidades de empleo temporal y permanente para dominicanos en otros países para realizar acuerdos de cooperación. </t>
  </si>
  <si>
    <t xml:space="preserve">1) Organizar encuentros entre el Ministro de Trabajo y las embajadas de países desarrollados en RD, para reforzar la gestión en la búsqueda de oportunidades para nuestra gente.         </t>
  </si>
  <si>
    <t>5 reuniones</t>
  </si>
  <si>
    <t xml:space="preserve">9.2.1.1 Organizar encuentros entre el Ministro de Trabajo y las embajadas de países desarrollados en RD, para reforzar la gestión en la búsqueda de oportunidades para nuestra gente.         </t>
  </si>
  <si>
    <t>No. De encuentros realizados en año n</t>
  </si>
  <si>
    <t xml:space="preserve">9.2.1.2 Solicitud a la Dirección Jurídica de preparación de modelo de acuerdo de colaboración para empleos temporales.      </t>
  </si>
  <si>
    <t>No. De modelos de acuedos realizados en año n</t>
  </si>
  <si>
    <t>1 modelo de acuerdo</t>
  </si>
  <si>
    <t xml:space="preserve">9.2.1.3 Socialización el acuerdo con embajadas interesadas en la iniciativa, revisión con las partes involucradas, ajustes y firma de acuerdos bilaterales.                  </t>
  </si>
  <si>
    <t>No. De socializaciones realizadas en año n</t>
  </si>
  <si>
    <t>9.2.1.4 Identificar recursos interinstitucionales (a través de instituciones aliadas) para apoyar en la gestión del viaje a los dominicanos (pasaportes, visas, viáticos del día de viaje. etc.) en los casos que sean necesarios. Entre otras actividades.</t>
  </si>
  <si>
    <t>No. De accuerdos realizados en año n</t>
  </si>
  <si>
    <t>9.2.1.5 Preparar opiniones técnicas a acuerdos, propuestas, proyectos, informes, etc. A ser realizados con organismos internacionales</t>
  </si>
  <si>
    <t>No. de opiniones redactadas en año 2022</t>
  </si>
  <si>
    <t>12 opiniones técnicas</t>
  </si>
  <si>
    <t>9.2.1.6 Establecer vínculos con nuevos organismos de cooperación. Trabajo de año completo</t>
  </si>
  <si>
    <t>No. de vínculos establecidos en año 2022</t>
  </si>
  <si>
    <t>4 nuevos vinculos</t>
  </si>
  <si>
    <t>9.2.1.7Fortalecer vínculos con organismos existentes. Trabajo de año completo</t>
  </si>
  <si>
    <t>No. de vinculos con organismos existentes fortalecidos en año 2022</t>
  </si>
  <si>
    <t>4 vinculos fortalecidos</t>
  </si>
  <si>
    <t>9.2.2. Apoyar las diferentes áreas del MT  como enlacee instituciones internacionales.</t>
  </si>
  <si>
    <r>
      <t xml:space="preserve">No. de actividades de apoyo realizadas /No. de actividades de apoyo </t>
    </r>
    <r>
      <rPr>
        <b/>
        <sz val="10"/>
        <color indexed="8"/>
        <rFont val="Cambria"/>
        <family val="1"/>
      </rPr>
      <t>propuestos.</t>
    </r>
  </si>
  <si>
    <t>9.2.2.1 Cooperar con todas las áreas y departamentos del MT en trabajos y actividades cuyo origen sean actores e instituciones internacionales.</t>
  </si>
  <si>
    <t>9.2.2.2 Promover acciones para fortalecer dentro del ámbito socio-laboral las relaciones del Ministerio con los Organismos Internacionales de Trabajo.</t>
  </si>
  <si>
    <t>No. De acciones implementadas en año n</t>
  </si>
  <si>
    <t>12 acciones</t>
  </si>
  <si>
    <t>9.2.2.3 Gestionar acciones  de enlace entre las áreas técnicas del MT y los organizamos internacionales.</t>
  </si>
  <si>
    <t>9.2.2.4 Mantener estrecha comunicación entre el Ministerio de Relaciones Exteriores (MIREX) a los fines de atender oportunamente las solicitudes, comunicaciones, actividades que llegan.</t>
  </si>
  <si>
    <t>9.2.2.4 Dar seguimiento a los convenios y acuerdos de cooperación internacional que ejecutan las áreas técnicas.</t>
  </si>
  <si>
    <t>9.2.2.5 Participar en reuniones presenciales, virtuales, eventos, relacionados a los organismos internacionales que cooperan con el MT.</t>
  </si>
  <si>
    <t>9.2.3 Coordinación gestiones previstas a excluir la República Dominicana de la(s) lista(s) de países que han presentado denuncias de incumplimiento de temas laborales (Trabajo Infantil).</t>
  </si>
  <si>
    <t xml:space="preserve">9.2.3.1 Solicitar a la OIT una asistencia técnica especializada en los temas, para que acompañe al MT en la elaboración de los informes a presentar al USDOL con regularidad.           </t>
  </si>
  <si>
    <t>No. De informes elaborados</t>
  </si>
  <si>
    <t>3 reportes</t>
  </si>
  <si>
    <t xml:space="preserve">9.2.3.2 Conocer junto a organizaciones de empleadores la experiencia de países de la subregión que han presentado denuncias de incumplimiento similares a las que presenta RD. Enfoque en: denuncia-trabajos realizados-cooperación y asistencia-resultados logrados-situación actual.                    </t>
  </si>
  <si>
    <t xml:space="preserve">9.2.3.3 Conocer junto a organizaciones de empleadores la experiencia de El Salvador quien recibió un reconocimiento de la Organización Internacional de Empleadores (OIE) por sus prácticas y trabajos vinculadas a la erradicación del trabajo infantil.        </t>
  </si>
  <si>
    <t>1 reunión</t>
  </si>
  <si>
    <t xml:space="preserve">9.4.11 Coordinar con la Dirección de Comunicación del MT la realización de una campaña de concientización orientada a la erradicación del trabajo Infantil y sus peores formas, para difundirla en diferentes periodos del año.                                                 </t>
  </si>
  <si>
    <t>No. De publicaciones realizados en año n</t>
  </si>
  <si>
    <t>12 difusiones</t>
  </si>
  <si>
    <t xml:space="preserve">9.4.12 Compilar, revisar y proponer acuerdos con los actores que intervienen en el mercado laboral y la protección de los derechos de los niños, con el fin de implicar a todas las partes en esta lucha.           </t>
  </si>
  <si>
    <t>No. De acuerdos realizados en año n</t>
  </si>
  <si>
    <t xml:space="preserve">9.4.13 Coordinar la integración del Comité Directivo Nacional para la Erradicación del Trabajo Infantil en la elaboración de informes, trabajos y respuestas necesarias para excluir la RD de los países que presentan denuncias de incumplimiento de temas laborales relacionados al TI y sus peores formas.          </t>
  </si>
  <si>
    <t>3 reuniones</t>
  </si>
  <si>
    <t>9.4.14 Mantener y coordinar seguimiento a solicitud de exclusión de RD de la lista de países que presentan denuncias por incumplimiento de temas relacionados a TI y sus peores formas. Trabajo de todo el año.</t>
  </si>
  <si>
    <t>No. De coordinadiciones realizadas en año n</t>
  </si>
  <si>
    <t>12 coordinaciones</t>
  </si>
  <si>
    <t>9.2.4 Solicitud a las autoridades del Ministerio de Trabajo designación participantes en capacitaciones diversas que llegan a través de los organismos internacionales. Trabajo de año entero</t>
  </si>
  <si>
    <t>No.de participaciones del MT en capacitaciones en el año 2022</t>
  </si>
  <si>
    <t>10 capacitaciones</t>
  </si>
  <si>
    <t>Área Estratégica: Capacidades Institucionales</t>
  </si>
  <si>
    <t>Objetivo Estratégico No.11:  Implementar en toda la organización un enfoque de gestión para resultados</t>
  </si>
  <si>
    <t>Nombre del Indicador</t>
  </si>
  <si>
    <t>Responsible</t>
  </si>
  <si>
    <t>R9-Aumentada la calidad de los servicios Institucionales con el uso de la TICS  en el Desarrollo Integral institucional</t>
  </si>
  <si>
    <t>% de satisfacción de los usuarios del Ministerio de Trabajo a nivel nacional.</t>
  </si>
  <si>
    <t>9.1  Plan Estratégico Institucional 2021-2024 implementado</t>
  </si>
  <si>
    <t xml:space="preserve"> Plan Estratégico Institucional 2021-2024 implementado.</t>
  </si>
  <si>
    <t>Plan Implementado</t>
  </si>
  <si>
    <t>87,000.00</t>
  </si>
  <si>
    <t>DPD</t>
  </si>
  <si>
    <t>9.1.1  Socializar el Plan Estratégico Institucional 2021-2024  con  los empleados de la institución.</t>
  </si>
  <si>
    <t>No. de empleados informados sobre el PEI 2021-2024 en año n</t>
  </si>
  <si>
    <t>1,000 empleados</t>
  </si>
  <si>
    <t>9.1.2 Realizar acto de lanzamiento del Plan Estratégico Institucional 2021-2024</t>
  </si>
  <si>
    <t>Acto de lanzamiento  del PEI.</t>
  </si>
  <si>
    <t>Acto de lanzamiento del PEI 2021-2024</t>
  </si>
  <si>
    <t>9.1.3 Publicación del Plan Estratégico Institucional 2021-2024</t>
  </si>
  <si>
    <t xml:space="preserve">No. de publicaciones realizadas en año n </t>
  </si>
  <si>
    <t>Una Publicación</t>
  </si>
  <si>
    <t>9.1.4 Puesta en marcha el Plan Estratégico Institucional 2021-2024.</t>
  </si>
  <si>
    <t xml:space="preserve">PEI 2021-2024 implementado </t>
  </si>
  <si>
    <t>PEI 2021-2024 implementado</t>
  </si>
  <si>
    <t xml:space="preserve">9.2  Dirección de Planificación y Desarrollo fortalecida </t>
  </si>
  <si>
    <t>DPD fortalecida</t>
  </si>
  <si>
    <t>9.2.1 Solicitar nombramiento de personal en la DPD</t>
  </si>
  <si>
    <t>No. de personas nombradas en año n</t>
  </si>
  <si>
    <t xml:space="preserve">5 Personas </t>
  </si>
  <si>
    <t>9.2.1.1 Solicitar personal auxiliar</t>
  </si>
  <si>
    <t>No. de personal auxiliar solicitados en año n</t>
  </si>
  <si>
    <t>1 Secretaria ejecutiva, 2 técnicos para   Desarrollo y 2 para calidad</t>
  </si>
  <si>
    <t>9.2.2 Capacitación del personal  de la DPD</t>
  </si>
  <si>
    <t>No. de técnicos capacitados en año n</t>
  </si>
  <si>
    <t xml:space="preserve">9 Técnicos </t>
  </si>
  <si>
    <t>DPD-RRHH</t>
  </si>
  <si>
    <t>9.2.2.1 Capacitar el personas en gestión por resultados</t>
  </si>
  <si>
    <t>9.2.2.2  Capacitar el personal en gestión de proyecto</t>
  </si>
  <si>
    <t>9.2.2.3 Capacitar el personal en Planificación Estratégica</t>
  </si>
  <si>
    <t>9.2.2.4 Capacitar el personal en Gestión de Mejora de Procesos y Desarrollo Organizacional</t>
  </si>
  <si>
    <t>6 Técnicos</t>
  </si>
  <si>
    <t>9.2.2.5 Capacitar el personal en Estadísticas Laborales</t>
  </si>
  <si>
    <t xml:space="preserve">No. de personas capacitadas en año n </t>
  </si>
  <si>
    <t>7 personas</t>
  </si>
  <si>
    <t>9.2.3 Equipamiento de la Dirección de Planificación y Desarrollo.</t>
  </si>
  <si>
    <t>No. de mobiliarios de oficina y equipos informáticos solicitados  en año n</t>
  </si>
  <si>
    <t>10 computadoras, 3 escritorios, una credenza, 2 impresoras, una fotocopiadora, 3 libreros, 3 archivos de metal grande</t>
  </si>
  <si>
    <t>DPD-TIC-DAF-DC</t>
  </si>
  <si>
    <t>9.2.3.1 Solicitar equipos informáticos</t>
  </si>
  <si>
    <t>No. de equipos informáticos solicitados en año n</t>
  </si>
  <si>
    <t>10 computadoras, 2 impresoras, una fotocopiadora, un proyector, 2 lapto</t>
  </si>
  <si>
    <t>9.2.3.2. Solicitar mobiliarios de oficina</t>
  </si>
  <si>
    <t>No. de mobiliarios solicitados en año n</t>
  </si>
  <si>
    <t xml:space="preserve">3 Escritorios, una credenza y 3 libreros, una mesa de conferencia,8 sillas secretariales  </t>
  </si>
  <si>
    <t xml:space="preserve">9.3. Planificación Estratégica Institucional Monitoreada  </t>
  </si>
  <si>
    <t>Planificación Estratégica Evaluada</t>
  </si>
  <si>
    <t>Una evaluación</t>
  </si>
  <si>
    <t>9.3.1. Realizar informe de seguimiento a la Planificación Estratégica</t>
  </si>
  <si>
    <t xml:space="preserve">No. de informes realizados en año n </t>
  </si>
  <si>
    <t xml:space="preserve">4 Informes </t>
  </si>
  <si>
    <t xml:space="preserve">9.3.2 Actualizar los lineamientos del PEI con los instrumentos globales de la planificación (PNPSP, PP, PEN)
</t>
  </si>
  <si>
    <t>PEI  2021-2024 alineado con los instrumentos de planificación en año n</t>
  </si>
  <si>
    <t>Una alineación</t>
  </si>
  <si>
    <t>9.3.3 Revisión de Estructura Orgánica Institucional</t>
  </si>
  <si>
    <t>Estructura Orgánica Institucional revisada en año n</t>
  </si>
  <si>
    <t xml:space="preserve">Una Estructura </t>
  </si>
  <si>
    <t xml:space="preserve">9.3.3.1 Analizar propuestas de las áreas sustantivas y de apoyo en DPD.
</t>
  </si>
  <si>
    <t>No. de prepuestas enviadas en año n</t>
  </si>
  <si>
    <t xml:space="preserve">20 Propuestas </t>
  </si>
  <si>
    <r>
      <rPr>
        <sz val="10"/>
        <color theme="1"/>
        <rFont val="Calibri Light"/>
        <family val="1"/>
        <scheme val="major"/>
      </rPr>
      <t>DPD</t>
    </r>
    <r>
      <rPr>
        <b/>
        <sz val="10"/>
        <color theme="1"/>
        <rFont val="Calibri Light"/>
        <family val="1"/>
        <scheme val="major"/>
      </rPr>
      <t xml:space="preserve"> </t>
    </r>
  </si>
  <si>
    <t>9.3.3.2 Revisión de las propuestas con el MAP</t>
  </si>
  <si>
    <t>No. de revisión y discusión  de propuestas con el MAP en año n</t>
  </si>
  <si>
    <t>2 Revisiones de propuestas</t>
  </si>
  <si>
    <t>9.3.3.3 Elaboración de la Resolución de la Estructura  con la DPD y Jurídica</t>
  </si>
  <si>
    <t>Resolución emitida en año n</t>
  </si>
  <si>
    <t>Una Resolución</t>
  </si>
  <si>
    <t>DPD -RRHH-MAP</t>
  </si>
  <si>
    <t>9.3.3.4 Remisión de la Estructura Orgánica del MT al MAP</t>
  </si>
  <si>
    <t>Estructura Orgánica del MT aprobada en año n</t>
  </si>
  <si>
    <t xml:space="preserve"> Estructura Orgánica aprobada</t>
  </si>
  <si>
    <t xml:space="preserve">DPD </t>
  </si>
  <si>
    <t>9.3.4 Plan Operativo Anual Institucional 2023 elaborado</t>
  </si>
  <si>
    <t>POA Institucional elaborado en año n</t>
  </si>
  <si>
    <t>POA Institucional</t>
  </si>
  <si>
    <t>9.3.4.1 Realizar sesiones de trabajo con las áreas de la institución.</t>
  </si>
  <si>
    <t>No. de sesiones realizadas en año n</t>
  </si>
  <si>
    <t>30 sesiones</t>
  </si>
  <si>
    <t>DPD-Areas</t>
  </si>
  <si>
    <t>9.3.4.2 Alinear el  POA 2023 con las áreas.</t>
  </si>
  <si>
    <t>POA 2023 alineado en año n</t>
  </si>
  <si>
    <t>POA alineado</t>
  </si>
  <si>
    <t xml:space="preserve">9.3.4.3 Publicar el POA 2023
</t>
  </si>
  <si>
    <t>POA publicado en año n</t>
  </si>
  <si>
    <t>POA publicado</t>
  </si>
  <si>
    <t>DPD,DC</t>
  </si>
  <si>
    <t>9.3.5 Planficación Operativa Automatizada</t>
  </si>
  <si>
    <t>POA automatizado</t>
  </si>
  <si>
    <t>9.3.5.1 Solicitar sofware</t>
  </si>
  <si>
    <t>Un sofware</t>
  </si>
  <si>
    <t>9.3.5.2 Capacitar a los usuarios en la herramienta</t>
  </si>
  <si>
    <t>No. de personas capacitadas en la herramienta</t>
  </si>
  <si>
    <t>500 personas capacitadas en la herramienta.</t>
  </si>
  <si>
    <t xml:space="preserve">9.3.6 Presupuesto Institucional 2023 elaborado.
</t>
  </si>
  <si>
    <t>Presupuesto elaborado en año n</t>
  </si>
  <si>
    <t>Presupuesto Institucional elaborado</t>
  </si>
  <si>
    <t xml:space="preserve">9.3.6.1 Distribuir topes presupuestarios por áreas sustantivas y de apoyo.
</t>
  </si>
  <si>
    <t>Topes presupuestarios distribuidos  por áreas en año n</t>
  </si>
  <si>
    <t>Topes presupuestarios</t>
  </si>
  <si>
    <r>
      <rPr>
        <sz val="10"/>
        <color theme="1"/>
        <rFont val="Calibri Light"/>
        <family val="1"/>
        <scheme val="major"/>
      </rPr>
      <t>9.3.6.2 Realizar Jornadas de orientación y capacitación Gestión de Planificción y Proyectos.</t>
    </r>
    <r>
      <rPr>
        <b/>
        <sz val="10"/>
        <color theme="1"/>
        <rFont val="Calibri Light"/>
        <family val="1"/>
        <scheme val="major"/>
      </rPr>
      <t xml:space="preserve">
</t>
    </r>
  </si>
  <si>
    <t>No. de jornadas de orientación y capacitación realizadas en año n</t>
  </si>
  <si>
    <t>4 Jornadas</t>
  </si>
  <si>
    <r>
      <rPr>
        <sz val="10"/>
        <color theme="1" tint="4.9989318521683403E-2"/>
        <rFont val="Calibri Light"/>
        <family val="1"/>
        <scheme val="major"/>
      </rPr>
      <t>9.3.6.3  Acompañamiento a las áreas en la distribución presupuestaria.</t>
    </r>
    <r>
      <rPr>
        <b/>
        <sz val="10"/>
        <color theme="1" tint="4.9989318521683403E-2"/>
        <rFont val="Calibri Light"/>
        <family val="1"/>
        <scheme val="major"/>
      </rPr>
      <t xml:space="preserve">
</t>
    </r>
  </si>
  <si>
    <t>No. de acompañamientos a las áreas realizados en año n</t>
  </si>
  <si>
    <t>30 Acompañamientos</t>
  </si>
  <si>
    <t>9.3.7 Rendición de cuenta institucional</t>
  </si>
  <si>
    <t>Rendición de cuenta Institucional realizada en año n</t>
  </si>
  <si>
    <t>Rendición de cuenta</t>
  </si>
  <si>
    <t>9.3.7.1 Elaborar Memoria Institucional 2021.</t>
  </si>
  <si>
    <t>Memoria Institucional elaborada en año n</t>
  </si>
  <si>
    <t>Memoria Institucional</t>
  </si>
  <si>
    <t xml:space="preserve"> </t>
  </si>
  <si>
    <t>9.3.7.1.1 Recopilación de informaciones laborales  de las áreas sustantivas y de apoyo</t>
  </si>
  <si>
    <t>No. de Informaciones laborales recopiladas por áreas en año n</t>
  </si>
  <si>
    <t>Recopilación de informaciones laborales</t>
  </si>
  <si>
    <t xml:space="preserve">DPD- Areas  </t>
  </si>
  <si>
    <t>9.3.7.1.2 Publicación de la Memoria Institucional.</t>
  </si>
  <si>
    <t>Memoria Institucional publicada en año n</t>
  </si>
  <si>
    <t>Una publicación</t>
  </si>
  <si>
    <t xml:space="preserve">DPD-DC </t>
  </si>
  <si>
    <t>9.4. Procesos y procedimientos del MT actualizados.</t>
  </si>
  <si>
    <t>No. de procesos y procedimientos institucional  actualizados en año n/ No. de procesos y procedimientos institucional  existentes en año n</t>
  </si>
  <si>
    <t xml:space="preserve"> Procesos y procedimientos actualizados</t>
  </si>
  <si>
    <t>9.4.1 Actualización de Procesos Institucionales</t>
  </si>
  <si>
    <t xml:space="preserve"> No. de Procesos institucionales actualizados en año n</t>
  </si>
  <si>
    <t>75 Procesos actualizados</t>
  </si>
  <si>
    <t>9.4.1.1 Realizar levantamientos de procesos de soporte o apoyo</t>
  </si>
  <si>
    <t>No. de levantamientos realizados en año n</t>
  </si>
  <si>
    <t>50 Levantamientos</t>
  </si>
  <si>
    <t>9.4.1.2 Realiazar levantamiento de procesos de las áreas sustantivas</t>
  </si>
  <si>
    <t>25 Levantamientos</t>
  </si>
  <si>
    <t>9.4.1.2 Estandarizar los procesos institucionales</t>
  </si>
  <si>
    <t>No. de procesos estandarizados en año n</t>
  </si>
  <si>
    <t>75 Procesos estandarizados</t>
  </si>
  <si>
    <t xml:space="preserve">9.4.1.3 Socializar Manual de Procesos </t>
  </si>
  <si>
    <t xml:space="preserve">No. de socialización realizadas </t>
  </si>
  <si>
    <t xml:space="preserve">Socializaciónes </t>
  </si>
  <si>
    <t>9.4.2 Actualización de Procedimientos Institucional</t>
  </si>
  <si>
    <t xml:space="preserve"> Procedimientos actualizados en año n</t>
  </si>
  <si>
    <t>75 Procedimientos actualizados</t>
  </si>
  <si>
    <t>9.4.2.1 Actualizar  procedimientos de soporte o apoyo</t>
  </si>
  <si>
    <t>Procedimientos fiduciarios actualizados en año n</t>
  </si>
  <si>
    <t>50 Levantamiento</t>
  </si>
  <si>
    <t>9.4.2.2 Actualizar procedimientos sustantivos</t>
  </si>
  <si>
    <t>Procedimientos sustantivos actualizados en año n</t>
  </si>
  <si>
    <t>25 Levantamiento</t>
  </si>
  <si>
    <t>9.4.2.3 Validación de procedimientos.</t>
  </si>
  <si>
    <t xml:space="preserve">No. de encuentros de validación  realizados en año n </t>
  </si>
  <si>
    <t>Un encuentro</t>
  </si>
  <si>
    <t>9.4.2.4 Socialización de Manual de Procedimientos</t>
  </si>
  <si>
    <t xml:space="preserve">Manual de Procedimientos socializado en año n </t>
  </si>
  <si>
    <t xml:space="preserve">Una socialización </t>
  </si>
  <si>
    <t>DPD- DC</t>
  </si>
  <si>
    <t>9.4.2.5 Publicar Manual de  Procedimientos</t>
  </si>
  <si>
    <t xml:space="preserve">Manual de Procedimientos publicado en año n </t>
  </si>
  <si>
    <r>
      <t xml:space="preserve">9.5. Modelo Marco Común de Evaluación (CAF ) implementado </t>
    </r>
    <r>
      <rPr>
        <b/>
        <sz val="12"/>
        <color rgb="FFFF0000"/>
        <rFont val="Calibri"/>
        <family val="2"/>
        <scheme val="minor"/>
      </rPr>
      <t/>
    </r>
  </si>
  <si>
    <t>CAF implementado</t>
  </si>
  <si>
    <t>Un modelo CAF</t>
  </si>
  <si>
    <t>9.5.1 Aplicación del proceso de autoevaluación anual</t>
  </si>
  <si>
    <t>No. Procesos de autoevaluación aplicado en año n</t>
  </si>
  <si>
    <t>Procesos aplicados</t>
  </si>
  <si>
    <t xml:space="preserve">MT-MAP </t>
  </si>
  <si>
    <t>9.5.2 Implementar Plan de Mejora de  Calidad de los servicios de la institución.</t>
  </si>
  <si>
    <t>Plan de Mejora implementado en año n</t>
  </si>
  <si>
    <t>DPD, RRHH, Areas</t>
  </si>
  <si>
    <t xml:space="preserve">9.5.2.1 Aplicación de encuesta de satisfacción a usuarios
</t>
  </si>
  <si>
    <t>No de informes de satisfacción de usuarios realizadas en año n</t>
  </si>
  <si>
    <t xml:space="preserve">DPD- RRHH </t>
  </si>
  <si>
    <t>9.6. Estadísticas Laborales de los Registros Administrativos fortalecidas</t>
  </si>
  <si>
    <t>Sistema Estadístico diseñado e implementado en año n</t>
  </si>
  <si>
    <t>Un Sistema</t>
  </si>
  <si>
    <t>9.6.1 Actualizar inventario de operaciones estadísticas</t>
  </si>
  <si>
    <t>No.  de variables identificadas en año n</t>
  </si>
  <si>
    <t xml:space="preserve">Variables Estadísticas </t>
  </si>
  <si>
    <t>9.6.2 Recopilación de informaciones estadísticas de las áreas sustantivas y de apoyo</t>
  </si>
  <si>
    <t>No. de reportes recolectados en año n</t>
  </si>
  <si>
    <t>12 Reportes estadísticos</t>
  </si>
  <si>
    <t>9.6.3 Revisión de variables  indicativas de las áreas sustantivas y de apoyo</t>
  </si>
  <si>
    <t>No. de variables identificadas</t>
  </si>
  <si>
    <t>45 Reportes</t>
  </si>
  <si>
    <t>9.6.4 Procesamiento de informaciones estadísticas de las áreas sustantivas y de apoyo</t>
  </si>
  <si>
    <t>No. de reportes estadísticos Procesados en año n</t>
  </si>
  <si>
    <t>144 Reportes</t>
  </si>
  <si>
    <t>9.6.5 Elaborar Anuario Estadistico Institucional</t>
  </si>
  <si>
    <t>Anuario Estadistico elaborado en año n</t>
  </si>
  <si>
    <t>1 Anuario</t>
  </si>
  <si>
    <t>1.6.5.1 Solicitar Impresión de Anuario Estadistico Institucional</t>
  </si>
  <si>
    <t>Anuario estadistico impreso en año n</t>
  </si>
  <si>
    <t>50 Ejemplares</t>
  </si>
  <si>
    <t>1.6.5.2 Publicación Estadística Laborales en el Portal Institucional</t>
  </si>
  <si>
    <t>No. de publicaciones realizadas en año n</t>
  </si>
  <si>
    <t>12 Publicaciones</t>
  </si>
  <si>
    <t>DPD- TIC</t>
  </si>
  <si>
    <t>9.6.5.3 Actualizar los registros administrativos</t>
  </si>
  <si>
    <t>No. de registros administrativos actualizados en año n</t>
  </si>
  <si>
    <t xml:space="preserve">12 Actualizaciones </t>
  </si>
  <si>
    <t xml:space="preserve">9.7.  Planes, programas y Proyectos de inversión pública formulados  y gestionados </t>
  </si>
  <si>
    <t xml:space="preserve"> No. de proyectos formulados</t>
  </si>
  <si>
    <t>5 Proyectos</t>
  </si>
  <si>
    <t>9.7.1 Diseñar nuevos proyectos de inversión pública</t>
  </si>
  <si>
    <t xml:space="preserve">No. de proyectos diseñados en año n </t>
  </si>
  <si>
    <t>5 proyectos</t>
  </si>
  <si>
    <t>9.7.2 Actualizar proyectos de Inversión Pública en el  SNIP</t>
  </si>
  <si>
    <t>No. de  proyectos de inversión Pública actualizados en año n</t>
  </si>
  <si>
    <t>4 proyectos actualizados</t>
  </si>
  <si>
    <t>9.7.3 Elaborar programación física- financiera de los proyectos</t>
  </si>
  <si>
    <t xml:space="preserve">programación fisico-financiera elaborada en año n </t>
  </si>
  <si>
    <t>4 Programaciones</t>
  </si>
  <si>
    <t>9.7.4 Elaborar  POA de los Proyectos de Inversión Pública de la Institución</t>
  </si>
  <si>
    <t>No. de POA de Proyectos de Inversión Pública elaborados en año n</t>
  </si>
  <si>
    <t>4 POA de Proyectos de Inversión elaborados</t>
  </si>
  <si>
    <t>9.7.5 Actualizar el Plan Nacional Plurianual de Inversión Pública de los proyectos de la Institución.</t>
  </si>
  <si>
    <t>No. de actualizaciones en el PNPIP en año n</t>
  </si>
  <si>
    <t>Una actualización</t>
  </si>
  <si>
    <t>9.7.6 Actualizar el Plan Nacional Plurinual del Sector Público (PNPSP)</t>
  </si>
  <si>
    <t>PNPSP actualizado en año n</t>
  </si>
  <si>
    <t xml:space="preserve">Una actualización </t>
  </si>
  <si>
    <t>9.8. Cooperación Internacional gestionada</t>
  </si>
  <si>
    <t>No de Cooperación Internacional gestionada</t>
  </si>
  <si>
    <t>9.8.1 Coordinar acciones con el MEPyD.</t>
  </si>
  <si>
    <t>No. de acciones de coordinación con MEPyD gestionadas</t>
  </si>
  <si>
    <t>Una coordinación</t>
  </si>
  <si>
    <t xml:space="preserve">MT-MEPYD </t>
  </si>
  <si>
    <t>9.8.2  Activar la mesa de cooperación</t>
  </si>
  <si>
    <t>Mesa de Cooperación activada en año n</t>
  </si>
  <si>
    <t>Una mesa</t>
  </si>
  <si>
    <t>9.8.2.1 Convocar mesa sectorial de cooperación</t>
  </si>
  <si>
    <t>No.de convocatorias realizadas  en año n</t>
  </si>
  <si>
    <t>2 Convocatorias</t>
  </si>
  <si>
    <t>9.8.2.2  Presentar proyectos de inversión pública priorizados</t>
  </si>
  <si>
    <t>No. de propuestas de proyectos formuladas presentado en año n</t>
  </si>
  <si>
    <t>9.8.2.3 Redactar informes ayuda memoria de las reuniones</t>
  </si>
  <si>
    <t>No. de informes redactados en año n</t>
  </si>
  <si>
    <t xml:space="preserve">2 Informes </t>
  </si>
  <si>
    <t>9.8.2.4 Remitir informes de sesiones a los participantes</t>
  </si>
  <si>
    <t>No. de informes remitidos en año n</t>
  </si>
  <si>
    <t>9.8.2.5 Formular propuestas de cooperación internacional.</t>
  </si>
  <si>
    <t>No. de propuestas formuladas  en año n</t>
  </si>
  <si>
    <t>5 Propuestas</t>
  </si>
  <si>
    <t>9.9.   Planes, programas y proyectos Monitoreado y evaluados</t>
  </si>
  <si>
    <t>No. de informes realizados en año n</t>
  </si>
  <si>
    <t>18 informes de evaluación</t>
  </si>
  <si>
    <t>9.9.1 Desarrollar herramienta de monitoreo y evaluación.</t>
  </si>
  <si>
    <t xml:space="preserve">Herramienta de monitoreo y evaluación desarrollada en año n </t>
  </si>
  <si>
    <t>Herramienta desarrollada</t>
  </si>
  <si>
    <t>DPD (Emiliano)</t>
  </si>
  <si>
    <t>9.9.2 Encuentros de seguimiento a Plan Operativo 2023 del MT</t>
  </si>
  <si>
    <t xml:space="preserve">No. de encuentros trimestrales realizados en año n </t>
  </si>
  <si>
    <t>4 Encuentros de seguimiento</t>
  </si>
  <si>
    <t>9.9.3 Seguimiento a los Objetivos de Desarrollo Sostenibles (ODS)</t>
  </si>
  <si>
    <t>No. De participaciones en Comisión  Nacional de seguimiento a los ODS en año n</t>
  </si>
  <si>
    <t>12 Participaciones</t>
  </si>
  <si>
    <t>9.9.4  Seguimiento al cumplimiento de las metas presidenciales del MT.</t>
  </si>
  <si>
    <t xml:space="preserve">No. de reuniones de seguimiento de MP realizados en año n </t>
  </si>
  <si>
    <t>4Reuniones</t>
  </si>
  <si>
    <t>9.9.5 Acompañamiento de evaluación por desempeño</t>
  </si>
  <si>
    <t>No. de acompañamiento a las áreas realizados en año n</t>
  </si>
  <si>
    <t xml:space="preserve">2 Acompañamientos </t>
  </si>
  <si>
    <t>9.9.6 Elaborar informes de ejecución físico-financiera institucional</t>
  </si>
  <si>
    <t>9.9.7 Seguimiento a los indicadores de gestión Pública</t>
  </si>
  <si>
    <t>No. de indicadores de Gestión pública monitoreados</t>
  </si>
  <si>
    <t>8 Indicadores de gestión</t>
  </si>
  <si>
    <t xml:space="preserve"> ACTIVIDAD OOO4, Planificación estratégíca, desarrollo y técnología de la información y la comunicación.</t>
  </si>
  <si>
    <t>2.1.1.5.01 - PRESTACIONES ECONOMICAS</t>
  </si>
  <si>
    <t>2.1.1.5.02 - PAGO DE PROCENTAJE POR DESVINCULACION DE CARGO</t>
  </si>
  <si>
    <t>2.1.1.5.03 - PRESTACION LABORAL POR DESVINCULACION</t>
  </si>
  <si>
    <t>2.1.1.5.04 - PROPORION DE VACIONES NO DISFRUTADAS</t>
  </si>
  <si>
    <t>2.1.1.5.04 - PROPORCION DE VACACIONES NO DISFRUTADAS</t>
  </si>
  <si>
    <t>Planificación estratégíca, desarrollo y técnología de la información y la comunicación.</t>
  </si>
  <si>
    <t>Total Gastos Corrientes Dirección de Planificación y Desarrollo</t>
  </si>
  <si>
    <t>Total Gastos Corrientes Dirección de Tecnologia de la Información</t>
  </si>
  <si>
    <t>Sub-Total</t>
  </si>
  <si>
    <t>TOTAL ACTIVIDAD OOO4, Planificación estratégíca, desarrollo y técnología de la información y la comunicación.</t>
  </si>
  <si>
    <t>Dirección de Tecnologia de la Informacion y Comunicaciones</t>
  </si>
  <si>
    <t xml:space="preserve">Objetivo Estratégico .No. 10 - Propiciar la transformación digital como eje fundamental del desarrollo integral institucional </t>
  </si>
  <si>
    <t>Objetivo Estratégico No.11- Implementar en toda la organización un enfoque de gestión para resultados</t>
  </si>
  <si>
    <t>9.1 Transformación Digital del Ministerio de Trabajo Implementada</t>
  </si>
  <si>
    <t>9.1.1  Solicitar la compra de  Computadoras</t>
  </si>
  <si>
    <t>No. computadoras / Portátiles adquiridas en año n</t>
  </si>
  <si>
    <t>Computadoras Escritorio</t>
  </si>
  <si>
    <t>DTI y DAF</t>
  </si>
  <si>
    <t>Computadoras Portátil</t>
  </si>
  <si>
    <t>Switch 24 puertos</t>
  </si>
  <si>
    <t>Actualización de insfraestructura tecnológica (Servidor)</t>
  </si>
  <si>
    <t>9.1.2 Realizar la actualización de las Computadoras y Equipos de Tecnología</t>
  </si>
  <si>
    <t>No. de Disco Duros comprados en año n</t>
  </si>
  <si>
    <t>Para servidores Memorias</t>
  </si>
  <si>
    <t>TV para la Visualizacion del monitoreo de los server y la red.</t>
  </si>
  <si>
    <t>Equipo de respaldo externo de datos  (Nas)</t>
  </si>
  <si>
    <t>1 discos SSD HP SAS de 3,84 TB , compatible con servidores HP ProLiant , DL380 Gen9</t>
  </si>
  <si>
    <t xml:space="preserve">1 discos 1.92TB SSD SAS Read Intensive 12Gbps 512e 2.5in with 3.5in HYB CARR PM5-R HYB CARR Drive, 1 DWPD, 70 compatible con servidores Dell  R740xd   </t>
  </si>
  <si>
    <t>9.1.3  Solicitar Equipos de Comunicación y Redes</t>
  </si>
  <si>
    <t>No. de Equipos y servicios de comunicación / redes adquiridos aquiridos en año n</t>
  </si>
  <si>
    <t>Readecuación tecnológica de las oficinas RLTs y OTEs</t>
  </si>
  <si>
    <t>Proyecto</t>
  </si>
  <si>
    <t>Software y hardware de Seguridad y Antivirus</t>
  </si>
  <si>
    <t>Software de monitoreo de servidores y la red 100 dispositivos</t>
  </si>
  <si>
    <t>Licencia Firewall WatchGuard</t>
  </si>
  <si>
    <t>Restructuración del cableado estructurado. Interconexión mediante FO de los pisos del MT y reestructuración de los IDF</t>
  </si>
  <si>
    <t>Certificados SSL Wildcard</t>
  </si>
  <si>
    <t>Renovaciones de licencias Office 365 (Exchange)</t>
  </si>
  <si>
    <t>Herramienta de Asistencia Remota</t>
  </si>
  <si>
    <t>Licencia para capacitaciones en línea de Zoom</t>
  </si>
  <si>
    <t>9.2 Sistemas de información automatizado y actualizado</t>
  </si>
  <si>
    <t>No. de Sistemas de información automatizados y actualizados</t>
  </si>
  <si>
    <t>Automatización de Sistemas y actualizaciones</t>
  </si>
  <si>
    <t>9.2.1 Actualizar el Sistema de Manejo de casos</t>
  </si>
  <si>
    <t>Sistema de manejo de casos actualizados</t>
  </si>
  <si>
    <t>Este sistema incluye: Inspección Laboral, Mediación Laboral, Asistencia Judicial</t>
  </si>
  <si>
    <t>9.2.2 Fortalecer la automatizar el Sistema de Correspondencias Digitales</t>
  </si>
  <si>
    <t xml:space="preserve">Un Modulo de Correspondencias Digitales agregadas al Sistema SIRLA funcionando </t>
  </si>
  <si>
    <t>Modulo de Correspondencias Digitales</t>
  </si>
  <si>
    <t>DTI</t>
  </si>
  <si>
    <t>9.2.3 Solicitar la Adquisición de  un  Sistema de Planificación de Recursos Empresariales (ERP)</t>
  </si>
  <si>
    <t>Un Sistema de planificación de Recursos Empresariales adquirido en año n</t>
  </si>
  <si>
    <t>Sistema para los procesos de gestión administrativa como son: almacén, activos fijos, gestión humana, contabilidad, compras</t>
  </si>
  <si>
    <t>9.2.4 Implementar un Sistema de Monitoreo del Trabajo Infantil</t>
  </si>
  <si>
    <t>Sistema de Monitoreo del Trabajo Infantil Desarrollado en año n</t>
  </si>
  <si>
    <t>Sistema para el monitoreo con el objetivo de erradicar el Trabajo Infantil</t>
  </si>
  <si>
    <t>DTI / Proyecto</t>
  </si>
  <si>
    <t>9.2.5  Desarrollar un Sistema de Gestión para Higiene y Seguridad</t>
  </si>
  <si>
    <t>Un Sistema de Higiene y Seguridad desarrollado en año n</t>
  </si>
  <si>
    <t>Un Sistema para la gestión de la Dirección de Higiene y Seguridad con el objetivo de administrar los Programas de Seguridad, Minutas de Reuniones, Gestión de Casos, Solicitudes, Gestión de Expediente</t>
  </si>
  <si>
    <t>DHS/DTI</t>
  </si>
  <si>
    <t>9.2.6 Desarrollar Sistema de Tickets</t>
  </si>
  <si>
    <t>Un sistema Implementado de Asignación de Turnos a Clientes</t>
  </si>
  <si>
    <t>Un sistema de Tickes de turno</t>
  </si>
  <si>
    <t>DAF / DTI</t>
  </si>
  <si>
    <t>9.2.7  Mejora y Evolución de la Infraestructura</t>
  </si>
  <si>
    <t>Infraestructura tecnológica mejorada</t>
  </si>
  <si>
    <t xml:space="preserve"> Una Infraestructura tecnológica mejorada</t>
  </si>
  <si>
    <t>9.2.7.1 Adquirir Sistema de Administración Central Plataforma TI</t>
  </si>
  <si>
    <t>Un sistema Adquirido de Administración Central Plataforma TiC en año n</t>
  </si>
  <si>
    <t>un Sistema de Administración Central Plataforma TI</t>
  </si>
  <si>
    <t>9.2.7.2 Contratar la Consultoría en seguridad de Tecnología</t>
  </si>
  <si>
    <t>No. De Consultoría en Seguridad de Tecnología contratada en año n</t>
  </si>
  <si>
    <t>Una Consultoría en Seguridad de Tecnología</t>
  </si>
  <si>
    <t>9.2.7.3  Aplicar políticas y normas en el ámbito de seguridad de la información. de acuerdo a los resultados obtenidos por la consultoría</t>
  </si>
  <si>
    <t>No. De Políticas de Seguridad, aplicadas en año n</t>
  </si>
  <si>
    <t xml:space="preserve"> Políticas de Seguridad aplicadas</t>
  </si>
  <si>
    <t xml:space="preserve">DTI </t>
  </si>
  <si>
    <t>9.2.7.4 Implementar el Servicios de Centro de Datos en la Nube</t>
  </si>
  <si>
    <t>Servicio del centro de Datos en las Nube funcionando</t>
  </si>
  <si>
    <t>Contratación de servicio</t>
  </si>
  <si>
    <t>9.3 Infraestructura Tecnología Actualizada</t>
  </si>
  <si>
    <t>DTI Actualizada</t>
  </si>
  <si>
    <t>9.3.1 Solicitar la Contratación de Personal para la área de Desarrollo</t>
  </si>
  <si>
    <t>No. Personal contratado</t>
  </si>
  <si>
    <t>Contratación de 1 Desarrollador Senior</t>
  </si>
  <si>
    <t>D.R. H.  Y DTI</t>
  </si>
  <si>
    <t>Contratación de 1 Analista de Sistemas</t>
  </si>
  <si>
    <t>Contratación de 1 Administrador de Proyectos</t>
  </si>
  <si>
    <t>Contratación de 1 Analista de Datos</t>
  </si>
  <si>
    <t>9.3.2 Capacitar al personal en materias técnicas relacionadas con funciones que realizan</t>
  </si>
  <si>
    <t>No. de personas capacitadas</t>
  </si>
  <si>
    <t>2 Cursos CCNA y CCNA Security</t>
  </si>
  <si>
    <t>3 Cursos Avanzado Windows Server 2019 y PowerShell</t>
  </si>
  <si>
    <t>3 Cursos SQL Básico y Avanzado</t>
  </si>
  <si>
    <t>9.3.3 Realizar las visitas de soporte y Mantenimiento a equipos y redes de comunicaciones. (RLTs/OTEs)</t>
  </si>
  <si>
    <t>No. de Soportes y Mantenimientos a oficinas MT a nivel nacional</t>
  </si>
  <si>
    <t>85 visitas programadas y distribuidas de las siguientes formas: (5 días Región Este, 5 días Región Sur, 9 días Región Norte)</t>
  </si>
  <si>
    <t xml:space="preserve">9.3.4  Equipamiento de la Dirección de Tecnología de la Información </t>
  </si>
  <si>
    <t>No. de herramientas adquiridas</t>
  </si>
  <si>
    <t xml:space="preserve"> Herramientas</t>
  </si>
  <si>
    <t>9.3.4.1 Solicitar la adquisición de Materiales y suministros</t>
  </si>
  <si>
    <t>No. de Materiales a ser Adquiridos en año n</t>
  </si>
  <si>
    <t>Una Planta silenciosa portátil de 1 a 1.3 Kilos     </t>
  </si>
  <si>
    <t>Extensión de 50 pies</t>
  </si>
  <si>
    <t>Extensión de 100 pies</t>
  </si>
  <si>
    <t xml:space="preserve">(10) Headsets </t>
  </si>
  <si>
    <t>Dos Pistola de Calor de 1,800 Watts                     </t>
  </si>
  <si>
    <t>Contratación de una compañia para actualización de la interconexion en fibra óptica ente los Idf y el Mdf (y sus cascada)</t>
  </si>
  <si>
    <t>Generador de Tono UtP</t>
  </si>
  <si>
    <t>ToolKit Redes UTP</t>
  </si>
  <si>
    <t>Mini Jack 2. RJ-45 Hembra Cat.6</t>
  </si>
  <si>
    <t>cajas Canaletas de 3,4 y 7 pies de largo con pegatina</t>
  </si>
  <si>
    <t>Patch cord de fibra óptica</t>
  </si>
  <si>
    <t xml:space="preserve"> Materiales Gastable de Oficina</t>
  </si>
  <si>
    <t>9.3.4.2 Solicitar Adquisición Unidad Servicio Móvil (Soporte Técnico)</t>
  </si>
  <si>
    <t>Vehículo adquirido</t>
  </si>
  <si>
    <t>Unidad de servicio Móvil para Soporte Técnico MT a nivel Nacional - Vehículo Equipado con almacén, herramientas, internet y planta eléctrica</t>
  </si>
  <si>
    <t>9.3.4.3 Solicitar Remodelación de las oficinas en la Dirección de Tecnología</t>
  </si>
  <si>
    <t>No. Área Readecuada</t>
  </si>
  <si>
    <t>Remodelación de las oficinas en la Dirección de Tecnología y sus mobiliarios</t>
  </si>
  <si>
    <t>Remodelación de las oficinas del Centro de Soporte Funcional y sus mobiliarios</t>
  </si>
  <si>
    <t>9.3.4.4  Realizar la Conformación del Equipo del Departamento de Gestión de Proyectos</t>
  </si>
  <si>
    <t xml:space="preserve">No. De Departamento creado </t>
  </si>
  <si>
    <t xml:space="preserve">Creación de Departamento De Gestión de Proyecto </t>
  </si>
  <si>
    <t>DIT/Planificacion1RRHH</t>
  </si>
  <si>
    <t xml:space="preserve">Oficina de Acceso a la Información Pública </t>
  </si>
  <si>
    <t>9.1. Servicios de informacion publica oportunos y de calidad</t>
  </si>
  <si>
    <t>No. de respuestas a solicitudes / No. total de solicitudes</t>
  </si>
  <si>
    <t>OAI</t>
  </si>
  <si>
    <r>
      <t>9.1.1. Coordinar la actualización de las informaciones publicas en el Portal</t>
    </r>
    <r>
      <rPr>
        <strike/>
        <sz val="10"/>
        <color indexed="60"/>
        <rFont val="Century Gothic"/>
        <family val="2"/>
      </rPr>
      <t xml:space="preserve"> </t>
    </r>
    <r>
      <rPr>
        <sz val="10"/>
        <rFont val="Century Gothic"/>
        <family val="2"/>
      </rPr>
      <t xml:space="preserve"> Transparencia del Ministerio.</t>
    </r>
  </si>
  <si>
    <t>No. de actualizaciones en año n</t>
  </si>
  <si>
    <t>48 coordinaciones</t>
  </si>
  <si>
    <t xml:space="preserve">OAI - Comité Administrador Medios Web </t>
  </si>
  <si>
    <r>
      <t xml:space="preserve">9.1.2 Solicitar </t>
    </r>
    <r>
      <rPr>
        <sz val="10"/>
        <rFont val="Century Gothic"/>
        <family val="2"/>
      </rPr>
      <t>Instalacion de Encuesta de Satisfacción electrónica para el servicio brindado vía web</t>
    </r>
  </si>
  <si>
    <t>Un Sistema electronico para realizar encuesta funsionando en año n</t>
  </si>
  <si>
    <t xml:space="preserve">4 Encuesta de Satisfacción </t>
  </si>
  <si>
    <t>CAC-Tecnología-Planificación</t>
  </si>
  <si>
    <t>9.1.2.1 Implementar Encuesta de Satisfacción electrónica para el servicio brindado vía web</t>
  </si>
  <si>
    <t>No. De Encuestas de Satisfacción Implementadas en año n</t>
  </si>
  <si>
    <t xml:space="preserve">9.1.3 Actualizar documento de preguntas y respuestas </t>
  </si>
  <si>
    <t>No. de documento actualizados en año n</t>
  </si>
  <si>
    <t xml:space="preserve">1 documento de preguntas y respuestas </t>
  </si>
  <si>
    <t>OAI-CAC</t>
  </si>
  <si>
    <t>9.2. Oficina de Acceso a la Informacion Publica Fortalecida</t>
  </si>
  <si>
    <t>2. Oficina de Acceso a la Informacion Publica Fortalecida</t>
  </si>
  <si>
    <t>9.2.1. Capacitar al Personal OAI</t>
  </si>
  <si>
    <t xml:space="preserve">No. de Personas Capacitadas en año n </t>
  </si>
  <si>
    <t>24 servidores capacitados</t>
  </si>
  <si>
    <t>OAI - RRHH</t>
  </si>
  <si>
    <t>9.2.1.1 . Capacitar personal en Materia Laboral,  seguridad Social, Higiene y Seguridad Industrial, Equidad e Igualdad de Oportunidades y Trabajo Infantil.</t>
  </si>
  <si>
    <t>11 servidores capacitadas</t>
  </si>
  <si>
    <t>OAI - CAC- CD-RRHH</t>
  </si>
  <si>
    <t>9.2.1.2 Capacitar personal en la gestión y prestación de los servicios institucionales.</t>
  </si>
  <si>
    <t>10 servidores capacitados</t>
  </si>
  <si>
    <t>OAI - CAC- CD - RRHH</t>
  </si>
  <si>
    <t>9.2.1.3 Capacitar personal en servicio al usuario (Ciudadan@s, gobierno abierto y transparencia)</t>
  </si>
  <si>
    <t>06 servidores capacitadas</t>
  </si>
  <si>
    <t>OAI - CAC- CD- RRHH</t>
  </si>
  <si>
    <t>9.2.1.4 Capacitar  personal en Bibliotecología (Diplomado)</t>
  </si>
  <si>
    <t>01 Persona capacitada</t>
  </si>
  <si>
    <t>OAI - CD - RRHH</t>
  </si>
  <si>
    <t>9.2.1.5 Capacitar personal en Atención a Usuarios, Relaciones Humanas e Imagen</t>
  </si>
  <si>
    <t>24 Personas capacitadas</t>
  </si>
  <si>
    <t>9.2.1.6 Capacitar personal en Acceso a la Información Publica y transparencia, gestión de la participación ciudadana en políticas públicas y ética en la función pública.</t>
  </si>
  <si>
    <t>06 servidores capacitados</t>
  </si>
  <si>
    <t>OAI - CAC-CD -RRHH</t>
  </si>
  <si>
    <t>9.2.1.7 Capacitar personal en Derecho Laboral</t>
  </si>
  <si>
    <t>11 servidores capacitados</t>
  </si>
  <si>
    <t>9.2.1.8 Capacitar personal en Auxiliar de biblioteca</t>
  </si>
  <si>
    <t>02 servidores capacitados</t>
  </si>
  <si>
    <t>OAI - CD-RRHH</t>
  </si>
  <si>
    <t xml:space="preserve">9.2.1.9 Solicitar dos (02) Auxiliares de informacion para completar equipo de siete (07) Auxilares </t>
  </si>
  <si>
    <t>No. De psersonas nombradas o asignadas en año n</t>
  </si>
  <si>
    <t>02 servidores nombrados</t>
  </si>
  <si>
    <t>9.2.1.10 Solicitar cuatro (04) Auxiliares de informacion para Punto GOB D. N.</t>
  </si>
  <si>
    <t>04 servidores nombrados</t>
  </si>
  <si>
    <t>9.2.1.11 Solicitar aumento y estandarizacion de salarios para el personal de la OAI y dependencias</t>
  </si>
  <si>
    <t xml:space="preserve">No. de Personas con salarios aumentadosen año n </t>
  </si>
  <si>
    <t>22 servidores con salarios aumentados</t>
  </si>
  <si>
    <t xml:space="preserve">9.2.2. Procesos y procedimientos de la OAI actualizados </t>
  </si>
  <si>
    <t>Procesos y procedimientos actualizados</t>
  </si>
  <si>
    <t xml:space="preserve">OAI - Planificación - RRHH </t>
  </si>
  <si>
    <t>9.2.2.1  Solicitar actualización Manuales de Organización del CAC y el CD</t>
  </si>
  <si>
    <t>Manual de  Organización actualizado en año n</t>
  </si>
  <si>
    <t xml:space="preserve">Manual de  Organización actualizado </t>
  </si>
  <si>
    <t>OAI- Planificación - RRHH</t>
  </si>
  <si>
    <t>9.2.2.2  Solicitar actualización de los manuales de procedimientos del CAC y el CD</t>
  </si>
  <si>
    <t>Procedimientos OAI actualizados en año n</t>
  </si>
  <si>
    <t>Procedimientos actualizado</t>
  </si>
  <si>
    <t xml:space="preserve">OAI - Planificación </t>
  </si>
  <si>
    <t>9.2.2.3 Puesta en operación de los manuales de Procedimientos y Organización del CAC y el CD</t>
  </si>
  <si>
    <t>Procedimientos y  Organización implementado</t>
  </si>
  <si>
    <t>1 servidor empoderado</t>
  </si>
  <si>
    <t xml:space="preserve">9.2.3. Equipamiento de la Oficina de Acceso a la Información pública (OAI). </t>
  </si>
  <si>
    <t>No. De equipos solicitados en año n</t>
  </si>
  <si>
    <t>05 Equipos  solicitados</t>
  </si>
  <si>
    <t>OAI - Administrativo - Tecnologia</t>
  </si>
  <si>
    <t>9.2.3.1 Solicitar equipos tecnológicos y de comunicación</t>
  </si>
  <si>
    <t>No. de equipos tecnológicos  y de comunicación adquiridos en año n</t>
  </si>
  <si>
    <t>04 equipos tecnológicos (computadoras)</t>
  </si>
  <si>
    <t>OAI - CAC - CD -Compras-Tecnología</t>
  </si>
  <si>
    <t>9.2.3.2 Solicitar adquisicion equipo tecnologico multifuncional de impresion, fotocopiapdo y escaneo</t>
  </si>
  <si>
    <t>No. de equipos tecnológicos  multifuncional adquiridos en año n</t>
  </si>
  <si>
    <t>01 equipo tecnológico multifuniconal (impresora/fotocopiadora/escaner</t>
  </si>
  <si>
    <t>OAI - CD -Compras-Tecnología</t>
  </si>
  <si>
    <t xml:space="preserve">9.2.3.3 Solicitar licencias para el SoftPhone (Teléfono Virtual) </t>
  </si>
  <si>
    <t>No. de licencias adquiridas en año n</t>
  </si>
  <si>
    <t xml:space="preserve">01 licencias adquiridas </t>
  </si>
  <si>
    <t>OAI-CAC-  Tecnologia</t>
  </si>
  <si>
    <t xml:space="preserve">9.2.3.4 Solicitar adquisicion Headsets (Audífonos con micrófono) </t>
  </si>
  <si>
    <t>No. audífonos adquiridos en año n</t>
  </si>
  <si>
    <t xml:space="preserve">15 audífonos adquiridos </t>
  </si>
  <si>
    <t xml:space="preserve">CAC - Compras-Tecnología </t>
  </si>
  <si>
    <t>9.2.3.5 Solicitar adquisicion equipos de comunicación (telefonos IP)</t>
  </si>
  <si>
    <t>No. Telefonos IP adquiridos en año n.</t>
  </si>
  <si>
    <t xml:space="preserve">07 telefonos IP adquiridos </t>
  </si>
  <si>
    <t>9.3. Centro de Documentacion porvisto y modernizado</t>
  </si>
  <si>
    <t>No. De Equipos adquiridos en año n/  No. Total de equipos solicitados en año n</t>
  </si>
  <si>
    <t>9.3.1 Solicitar el acceso a nivel avanzado  a las diferentes herramientas de automatización de servicios para brindar soporte</t>
  </si>
  <si>
    <t>No. de usuarios con un nivel avanzado en automatización de servicios  implementado, en año n</t>
  </si>
  <si>
    <t>3 usuarios de nivel avanzado implementado en año n</t>
  </si>
  <si>
    <t>OAI-CAC-tecnología</t>
  </si>
  <si>
    <t xml:space="preserve">9.3.2 Centro de Documentación Actualizado. </t>
  </si>
  <si>
    <t>No. De Documentos bibliográficos adquiridos en año n</t>
  </si>
  <si>
    <t>Documentos bibliográficos adquiridos en año n</t>
  </si>
  <si>
    <t>CD-OAI - PLANIFICAICONOAI</t>
  </si>
  <si>
    <t>9.3.2.1 Solicitaar la compra de  recursos  Bibliográficos Especializados.</t>
  </si>
  <si>
    <t>No. de documentos bibliográficos adquiridos en año n</t>
  </si>
  <si>
    <t xml:space="preserve">26 Libros, 6 Diccionarios, 4 Enciclopedias </t>
  </si>
  <si>
    <t>CD - OAI</t>
  </si>
  <si>
    <t>9.4. Oficina de Acceso a la Informacion Publica fortalecida.</t>
  </si>
  <si>
    <t>No. De mobiliario adquirido en año n.</t>
  </si>
  <si>
    <t>9.4.1. Solicitar la compra de muebles de oficina</t>
  </si>
  <si>
    <t>No. De muebles de Oficina adquiridos en año n</t>
  </si>
  <si>
    <t xml:space="preserve">Muebles de Oficina </t>
  </si>
  <si>
    <t>CD-OAI - PLANIFICACION</t>
  </si>
  <si>
    <t>9.4.1.2  Solicitar  la compra de sillones ejecutivos.</t>
  </si>
  <si>
    <t>No. de sillones ejecutivos  ergonómicos adquiridas en año n</t>
  </si>
  <si>
    <t xml:space="preserve">4 sillones ejecutivos ergonomicos </t>
  </si>
  <si>
    <t>OAI-Administrativo</t>
  </si>
  <si>
    <t xml:space="preserve">9.4.1.3. Solicitar la compra de sillones ergonómicos para auxiliares biblioteca </t>
  </si>
  <si>
    <t>No. de sillones ergonómicos adquiridos en año n</t>
  </si>
  <si>
    <t xml:space="preserve">2 sillones ergonomicos </t>
  </si>
  <si>
    <t xml:space="preserve">9.4.1.4. Solicitar  la compra de sillas para visitas Oficina OAI </t>
  </si>
  <si>
    <t>No. de sillas  adquiridas en año n</t>
  </si>
  <si>
    <t xml:space="preserve">2 sillas  adquirido  </t>
  </si>
  <si>
    <t>9.1  Gestión estratégica de los RRHH implementada</t>
  </si>
  <si>
    <t xml:space="preserve">9.1.1 Gestionar la adquicisión de servicio electronico de asistencia (Relojes Biométricos) para las RLT´s  y/o  OTE´s  </t>
  </si>
  <si>
    <t>No. De solicitudes  servicio registro de asistencia electrónico en año n</t>
  </si>
  <si>
    <t>Servicio para registro de asistencia electró (39 relojes biometricos gestionado)</t>
  </si>
  <si>
    <t>9.1.2. Gestionar escaner para área de recepcion y archivo.</t>
  </si>
  <si>
    <t>No. De escaner adquiridos Solicitud escaner en año n</t>
  </si>
  <si>
    <t>2 Escaner solicitados</t>
  </si>
  <si>
    <t>9.1.3. Diseñar un sistema informático que permita la gestión de los recursos humanos de manera automatizada y colaborativa</t>
  </si>
  <si>
    <t xml:space="preserve">Un sistema informatico de gestión  de Recursos Humanos implementado en año n </t>
  </si>
  <si>
    <t xml:space="preserve">Un sistama </t>
  </si>
  <si>
    <t>9.2 Modelo de gestión por competencias implementado</t>
  </si>
  <si>
    <t>9.2.1. Definición de competencias del Ministerio de Trabajo</t>
  </si>
  <si>
    <t xml:space="preserve">Diccionarios de competencias y comportamiento definidos </t>
  </si>
  <si>
    <t>2 Diccionarios</t>
  </si>
  <si>
    <t>Dirección de RRHH</t>
  </si>
  <si>
    <t>9.2.2. Socialización de los diccionarios de competencias y comportamientos</t>
  </si>
  <si>
    <t>Diccionarios diagramados y socializados con todo el personal</t>
  </si>
  <si>
    <t>9.2.3.Actualizar el manual de puestos por Competencias</t>
  </si>
  <si>
    <t>100% de cargos actualizados</t>
  </si>
  <si>
    <t>9.3 Capacidades tecnicas del MT fortalecidas.</t>
  </si>
  <si>
    <t>9.3.1. Implementación del Plan de Capacitación.</t>
  </si>
  <si>
    <t>No.  De Capacitaciones programadas/No. Capacitaciones ejecutadas, en año n.</t>
  </si>
  <si>
    <t>Depto. de Servicio Al Personal</t>
  </si>
  <si>
    <t>9.3.2. Impartir  cursos, talleres, seminarios  y diplomados en áreas  especifica a los servidores de los  grupos ocupacionales I,II,III,IV,V.</t>
  </si>
  <si>
    <t>No. De servidores,  por grupos ocupacionale scapacitados, en año n.</t>
  </si>
  <si>
    <t>9.3.3 Impartir  cursos, talleres, seminarios  y diplomados en áreas especifica a los servidores del grupo ocupacional V.</t>
  </si>
  <si>
    <t>No. De  servidores de área de supervisión y dirección capacitados, cpacitados en año n.</t>
  </si>
  <si>
    <t>9.4 Programas de incentivos institucionales implementado.</t>
  </si>
  <si>
    <t>9.4.1 Gestionar Bono por el Dia de la Secretaria</t>
  </si>
  <si>
    <t>No. De actividades realizadas en año n</t>
  </si>
  <si>
    <t>una (1) actividad</t>
  </si>
  <si>
    <t>9.4.2 Gestionar Bono por el Dia del Trabajo</t>
  </si>
  <si>
    <t xml:space="preserve">9.4.3 Gestionar pago Incentivo por rendimiento individual a servidores </t>
  </si>
  <si>
    <t>9.4.4  Gestionar pago Bono por Desempeño a servidores de C/A</t>
  </si>
  <si>
    <t>9.4.5 Gestionar Bonos navideños</t>
  </si>
  <si>
    <t>9.4.6 Gestionar almuerzo para los servidores del Gran Santo Domingo.</t>
  </si>
  <si>
    <t>9.4..7 Gestionar uniformes para personal de Conserjeria, Atencion al Ciudadano, Recepcionistas, Choferes</t>
  </si>
  <si>
    <t>Uniformes gestionados</t>
  </si>
  <si>
    <t>9.5 Programa de bienestar laboral fortalecido.</t>
  </si>
  <si>
    <t xml:space="preserve">9.5.1 Solicitar aprobacion de campamento y/o actividades de verano para hijos de servidores </t>
  </si>
  <si>
    <t>una Solicitud aprobada</t>
  </si>
  <si>
    <t xml:space="preserve">9.5.2. Realizar campamento y/o actividades de verano para hijos de servidores </t>
  </si>
  <si>
    <t>9.5.3. Realizar actividades de Integración Laboral-Familiar</t>
  </si>
  <si>
    <t>Dos (2) actividades</t>
  </si>
  <si>
    <t>9.5.4. Realizar actividades de Integración Laboral con todo el personal de la Sede Central y Representaciones Locales</t>
  </si>
  <si>
    <t>Cinco (5) actividades</t>
  </si>
  <si>
    <t>9.5.5. Organizar Operativo de Mamografia</t>
  </si>
  <si>
    <t>No. De operativos realizados en año n</t>
  </si>
  <si>
    <t>9.5.6. Realizar Operativo Oftalmológico</t>
  </si>
  <si>
    <r>
      <rPr>
        <b/>
        <sz val="10"/>
        <color indexed="8"/>
        <rFont val="Cambria"/>
        <family val="1"/>
      </rPr>
      <t xml:space="preserve">1 </t>
    </r>
    <r>
      <rPr>
        <sz val="10"/>
        <color indexed="8"/>
        <rFont val="Cambria"/>
        <family val="1"/>
      </rPr>
      <t xml:space="preserve">Operativo </t>
    </r>
  </si>
  <si>
    <t xml:space="preserve">9.5.7. Realizar jornadas de vacunación para los servidores a nivel nacional.  </t>
  </si>
  <si>
    <t>No. De jornadas realizadas  en año n</t>
  </si>
  <si>
    <t xml:space="preserve">4 Jornadas  </t>
  </si>
  <si>
    <t>9.5.8 Realizar charlas de diferentes temas en coordinación con el Dpto. de Desarrollo Humano</t>
  </si>
  <si>
    <t>No. de Charlas realizadas en el año n</t>
  </si>
  <si>
    <t>Cuatro (4) actividad</t>
  </si>
  <si>
    <t>9.5.9 Gestionar operativo dental para los servidores del Gran Santo Domingo.</t>
  </si>
  <si>
    <t>9.5.10 Reubicación y adecuación de la Unidad Médica.</t>
  </si>
  <si>
    <t>No. De reuniones realizadas en año n</t>
  </si>
  <si>
    <t>3 (tres ) reuniones</t>
  </si>
  <si>
    <t xml:space="preserve">9.5.11 Habilitación de la Unidad Médica </t>
  </si>
  <si>
    <t>Unidad medica habilitada en año n</t>
  </si>
  <si>
    <t>una (1) unidad medica</t>
  </si>
  <si>
    <t>9.5.12 Elaborar e implementar programas deportivos y nutricion de los servidores</t>
  </si>
  <si>
    <t xml:space="preserve">2 (dos) programas </t>
  </si>
  <si>
    <t>9.6 Meritocracia de los servidores públicos fortalecidas.</t>
  </si>
  <si>
    <t>9.6.1 Realizar reconocimientos de servidores del Ministerio que se hayan destacado por : ideas innovadoras, por antigüedad en el servicio, por identificacion y compromiso  con  la institucional, y  crecimiento profesional.</t>
  </si>
  <si>
    <t>No. De  de servidores reconocidos en año n</t>
  </si>
  <si>
    <t xml:space="preserve"> Un Acto de Reconocimiento en el año</t>
  </si>
  <si>
    <t xml:space="preserve">Depto. Desarrollo Humano </t>
  </si>
  <si>
    <t>9.7 Excelencia del desempeño del personal implementado</t>
  </si>
  <si>
    <r>
      <t xml:space="preserve">9.7.1. Socializar proceso de Evaluación de Desempeño por Resultado </t>
    </r>
    <r>
      <rPr>
        <i/>
        <sz val="10"/>
        <color indexed="8"/>
        <rFont val="Cambria"/>
        <family val="1"/>
      </rPr>
      <t>(Creación de Acuerdos y Calificación Final)</t>
    </r>
  </si>
  <si>
    <t>No. de servidores reciben socializaciones en año n</t>
  </si>
  <si>
    <t>7 Reuniones de realizadas</t>
  </si>
  <si>
    <t xml:space="preserve">Depto. De Desarrollo Humano </t>
  </si>
  <si>
    <t xml:space="preserve">9.7.2. Realizar Acuerdos de Desempeño a Servidores   </t>
  </si>
  <si>
    <t>No. de servidores con acuerdos de desempeño realizados en año n</t>
  </si>
  <si>
    <t>1188 Servidores (evaluables) con acuerdos realizados</t>
  </si>
  <si>
    <t>9.7.3 Gestionar Evaluar el Desempeño por Resultados de los Servidores (Evaluables) a Dic.2021</t>
  </si>
  <si>
    <t>No. De Servidores (evaluables) a ser Evaluados en año n</t>
  </si>
  <si>
    <t>1189 Servidores (evaluables) con acuerdos realizados</t>
  </si>
  <si>
    <t>9.7.4. Realizar Concursos</t>
  </si>
  <si>
    <t>No. De concursos realizados en año n</t>
  </si>
  <si>
    <t xml:space="preserve">2concursos realizados </t>
  </si>
  <si>
    <t xml:space="preserve">Depto. De Reclutamiento y Selección </t>
  </si>
  <si>
    <t>9.7.5. Registrar Evidencias al SISMAP</t>
  </si>
  <si>
    <t>No. De evidencias subidas al SISMAP en año n</t>
  </si>
  <si>
    <t xml:space="preserve">4 Reportes de Evidencias remitidas </t>
  </si>
  <si>
    <t>Direccion de RRHH</t>
  </si>
  <si>
    <t xml:space="preserve">9.7.6 Elaboración y Actualización de Pruebas Técnicas, conforme Manual de Cargo aprobado </t>
  </si>
  <si>
    <t>No. de Pruebas tecnicas realizadas en año n</t>
  </si>
  <si>
    <t>100 Pruebas de Grupo Ocupacional I-IV elaboradoas y actualizadas</t>
  </si>
  <si>
    <t>9.7.7. Gestionar Software o Pago de Membresia para aplicación de Pruebas Psicométricas Sistematizadas</t>
  </si>
  <si>
    <t>Un sofware de aplicación de pruebas Psicometrica funcionando en año n</t>
  </si>
  <si>
    <t>Software o membresia solicitada</t>
  </si>
  <si>
    <t>9.8 Cultura de responsabilidad y protección social de la institución fortalecida.</t>
  </si>
  <si>
    <t xml:space="preserve">9.8.1 Realizar jornada de reforestación en coordinacion con el Ministerio de Medio Ambiente </t>
  </si>
  <si>
    <t>Jornada de reforestación realizada</t>
  </si>
  <si>
    <t>1 Jornada de reforestación realizada</t>
  </si>
  <si>
    <t>1.9 Estructura orgánica implementada</t>
  </si>
  <si>
    <t>9.9.1 Realizar Informe diagnóstico de situación actual</t>
  </si>
  <si>
    <t>Un Informe realizado en año n</t>
  </si>
  <si>
    <t>1 informe</t>
  </si>
  <si>
    <t>9.9.2 Diseñar un modelo de gobernanza</t>
  </si>
  <si>
    <t>Un modelo de gobernanza realizado en año n</t>
  </si>
  <si>
    <t>Propuesta de modelo</t>
  </si>
  <si>
    <t>9.9.3 Acompañar  en el diseño de una Estructura Organizacional</t>
  </si>
  <si>
    <t>Una estructura Organica diceñada</t>
  </si>
  <si>
    <t>Propuesta de estructura</t>
  </si>
  <si>
    <t>9.9.4 Elaborar un Manual de Organización y Funciones</t>
  </si>
  <si>
    <t xml:space="preserve">Un manual de Organización y Funciones eleborado en año n </t>
  </si>
  <si>
    <t>Resolución del MAP</t>
  </si>
  <si>
    <t>9.9.5 Implementar  en el SASP de la nueva estructura organizacional</t>
  </si>
  <si>
    <t xml:space="preserve">Un manual de Organización y Funciones aprobado por el MAP, en año n </t>
  </si>
  <si>
    <t>Estructura implementada en SASP</t>
  </si>
  <si>
    <t>9.10 Escala Salarial implementada</t>
  </si>
  <si>
    <t>9.10.1 Gestionar reajuste fase I Grupo Ocupaciones I, II, III</t>
  </si>
  <si>
    <t>Reajuste salalarial al grupo ocupacional I, II, III, realizado en año n</t>
  </si>
  <si>
    <t xml:space="preserve">Cantidad de servidores beneficiados </t>
  </si>
  <si>
    <t xml:space="preserve">9.10.2 Gestionar reajuste fase II Grupos Ocupaciones IV, V </t>
  </si>
  <si>
    <t>Reajuste salalarial al grupo ocupacional IV, V , realizado en año n</t>
  </si>
  <si>
    <t>Programa  Presupuestario 021: Aumento del Empleo</t>
  </si>
  <si>
    <t>Plan Operativo Anual  2022</t>
  </si>
  <si>
    <t>Dirección General de Empleo</t>
  </si>
  <si>
    <t>Area Estrategica: Fomento de Empleo Digno</t>
  </si>
  <si>
    <r>
      <t xml:space="preserve">Objetivo Estratégico 2: </t>
    </r>
    <r>
      <rPr>
        <sz val="16"/>
        <color theme="1"/>
        <rFont val="Century Gothic"/>
        <family val="2"/>
      </rPr>
      <t>Impulsar la política nacional de empleo como centro de las políticas públicas en consenso con los actores socio-laborales.</t>
    </r>
  </si>
  <si>
    <r>
      <t>Objetivo Estratégico 3:</t>
    </r>
    <r>
      <rPr>
        <sz val="16"/>
        <color theme="1"/>
        <rFont val="Century Gothic"/>
        <family val="2"/>
      </rPr>
      <t xml:space="preserve"> Facilitar la inserción laboral a través de la promoción de los servicios públicos de empleo integrados.</t>
    </r>
  </si>
  <si>
    <t>Resultados/Productos/Actividades</t>
  </si>
  <si>
    <t>INDICADORES</t>
  </si>
  <si>
    <t>METAS</t>
  </si>
  <si>
    <t>R.1. Aumentada la inserción laboral inclusiva en el sector formal bajo la coordinación y liderazgo del MT.</t>
  </si>
  <si>
    <t>%  de personas ocupadas en empleos formales privado.</t>
  </si>
  <si>
    <t>1.1 Comisión Nacional de Empleo  reactivada y funcionando.</t>
  </si>
  <si>
    <t>No. Estrategias basadas en recomendaciones CNE elaboradas</t>
  </si>
  <si>
    <t>DGE/CAPACITACIÓN/SENAE/OMLAD/AECID/UE</t>
  </si>
  <si>
    <t>1.1.1. Reuniones de la Comisión Nacional de Empleo.</t>
  </si>
  <si>
    <t>No. De reuniones realizadas</t>
  </si>
  <si>
    <t>1.1.2. Reuniones de presentación y socialización de lineamientos de políticas públicas de empleo.</t>
  </si>
  <si>
    <t>No. De Reuniones realizadas</t>
  </si>
  <si>
    <t>1.2  Plan Nacional de Empleo implementado en consenso con los actores socio-laborales.</t>
  </si>
  <si>
    <t>No. Políticas territoriales y sectoriales de empleo consensuados</t>
  </si>
  <si>
    <t>1.2.1. Creación del Comité interinstitucional para la implementación y seguimiento del Plan Nacional de Empleo.</t>
  </si>
  <si>
    <t>No. Comité creado y operando</t>
  </si>
  <si>
    <t>1.2.2. Reuniones interinstitucionales de seguimiento a la ejecución del Plan.</t>
  </si>
  <si>
    <t>1.2.3. Publicación y difusión del Plan Nacional de Empleo.</t>
  </si>
  <si>
    <t>No. De publicaciones realizadas</t>
  </si>
  <si>
    <t>1.2.4. Jornadas informativas de actores territoriales en torno al PNE.</t>
  </si>
  <si>
    <t>No. De actividades realizadas</t>
  </si>
  <si>
    <t>1.2.5. Articulación de mesas Regionales de empleo para el apoyo a la implementación del PNE.</t>
  </si>
  <si>
    <t>No. De Mesas conformadas</t>
  </si>
  <si>
    <t>1.2.6. Implementación de acciones priorizadas en el PNE en coordinación entre el Comité interinstitucional y mesas regionales.</t>
  </si>
  <si>
    <t>No.  De acciones efectuadas</t>
  </si>
  <si>
    <t>1.3. Informaciones del mercado laboral integradas bajo rectoría del MT.</t>
  </si>
  <si>
    <t>No. De instituciones del mercado laboral compartiendo información socio-laboral a travès del Sistema Integrado de Información Laboral (SIIL)</t>
  </si>
  <si>
    <t>DGE/OMLAD/AECID/UE</t>
  </si>
  <si>
    <t>1.3.1. Desarrollo del Sistema de Información del Mercado Laboral.</t>
  </si>
  <si>
    <t>No. De instituciones integradas al Sistema Integrado de Informaciòn Laboral (SIIL)</t>
  </si>
  <si>
    <t>1.3.2. Encuentros de socialización de productos del Sistema de Información del Mercado Laboral.</t>
  </si>
  <si>
    <t>1.3.3. Ministerio de Trabajo integrado en el proyecto  Marco Nacional de Cualificaciones.</t>
  </si>
  <si>
    <t>MT integrado</t>
  </si>
  <si>
    <t>1.3.3.1.  Elaboración del informes avances PROETP II y Actividades de avances en la Implementación del MNC-RD.</t>
  </si>
  <si>
    <t>No. De Informe elaborados</t>
  </si>
  <si>
    <t>1.3.3.2. Reuniones de trabajo Comité Técnico y Unidad Operativa del MNC.</t>
  </si>
  <si>
    <t>No. de actividades desarrolladas</t>
  </si>
  <si>
    <t xml:space="preserve">1.3.3.3. Apoyo al diseño e implementación de un sistema de la calidad de las cualificaciones de los distintos niveles del Marco Nacional de Cualificaciones (MNC). </t>
  </si>
  <si>
    <t>No. De Reportes sobre el sistema de calidad</t>
  </si>
  <si>
    <t>1.3.3.4. Colaborar en la Planificación de las ofertas de educación y formación para dar respuesta a las necesidades de cualificación.</t>
  </si>
  <si>
    <t>No. De levantamiento y reporte realizado</t>
  </si>
  <si>
    <t>1.3.3.5.  Apoyo elaboración de perfiles Profesionales por familia profesional (sectorial ).</t>
  </si>
  <si>
    <t>No. De bases de datos procesadas</t>
  </si>
  <si>
    <t>1.3.3.6.  Poner a disposición de estudiantes, familias y sociedad en general servicios de información y orientación académica y laboral para el asesoramiento de los ciudadanos en relación con las posibilidades de educación, formación, empleo y reconocimiento de competencias.</t>
  </si>
  <si>
    <t>No. De Reportes sobre los servicios de información y orientación acadèmica y laboral</t>
  </si>
  <si>
    <t xml:space="preserve">1.4. Actores sociolaborales disponen de investigaciones   del Mercado Laboral con prospección del empleo.  </t>
  </si>
  <si>
    <t>No. De  Estudios del  Mercado Laboral realizado</t>
  </si>
  <si>
    <t xml:space="preserve">1.4.1.Realización de estudios del mercado laboral dominicano. </t>
  </si>
  <si>
    <t>No. De estudios realizados</t>
  </si>
  <si>
    <t>1.4.2. Elaboración de Panorama Laboral.</t>
  </si>
  <si>
    <t>No. De panoramas laborales elaborados</t>
  </si>
  <si>
    <t>1.4.3. Elaboración de Boletín Estadìstico Laboral del Ministerio de Trabajo.</t>
  </si>
  <si>
    <t>no. De boletines elaborados</t>
  </si>
  <si>
    <t>1.4.4. Reuniones de seguimiento y socialización de boletín, estudios y panorama laboral.</t>
  </si>
  <si>
    <t xml:space="preserve">1.4.5. Presentación de resultados de estudios del mercado laboral. </t>
  </si>
  <si>
    <t>1.4.6. Publicación de boletín, estudios y panoramas laborales.</t>
  </si>
  <si>
    <t>No. De ejemplares publicados</t>
  </si>
  <si>
    <t xml:space="preserve">1.5. Demandantes de empleo con intermediación de empleo moderna, integrada y de proximidad al ciudadano.  </t>
  </si>
  <si>
    <t>Demandantes de empleo atendidos</t>
  </si>
  <si>
    <t>DGE/SENAE</t>
  </si>
  <si>
    <t>Mujeres demandantes de empleo insertadas</t>
  </si>
  <si>
    <t>Jóvenes demandantes de empleo insertados</t>
  </si>
  <si>
    <t>Personas con discapacidad insertadas</t>
  </si>
  <si>
    <t>1.5.1. Servicio Nacional de Empleo Promovido en todo el país.</t>
  </si>
  <si>
    <t>No. Demandantes de empleo atendidos</t>
  </si>
  <si>
    <t>81m</t>
  </si>
  <si>
    <t>1.5.1.1. Visitas de gestión empresarial para la promoción del Servicio Nacional de Empleo y la captación de vacantes.</t>
  </si>
  <si>
    <t>No. De visitas a empresas realizadas</t>
  </si>
  <si>
    <t>1.5.1.2. Realización de Jornadas de Empleo a nivel nacional.</t>
  </si>
  <si>
    <t xml:space="preserve">No. De jornadas de empleo realizadas </t>
  </si>
  <si>
    <t>1.5.1.3. Producción de materiales promocionales de empleo.</t>
  </si>
  <si>
    <t>No. De materiales impresos</t>
  </si>
  <si>
    <t>1.5.1.4. Visitas de centros de apoyo a la discapacidad para promover el Servicio Nacional de Empleo.</t>
  </si>
  <si>
    <t>No. De visitas realizadas</t>
  </si>
  <si>
    <t>1.5.2. Servicio de Orientación Ocupacional ofrecido a nivel nacional en INFOTEP, centros educativos y politécnicos.</t>
  </si>
  <si>
    <t xml:space="preserve">No. De demandantes de empleo orientado </t>
  </si>
  <si>
    <t>1.5.2.1. Actividades de Orientación Ocupacional a la población que busca empleo (Jóvenes, personas con discapacidad, centros de apoyo a la mujer, centros educativos, etc).</t>
  </si>
  <si>
    <t>No. De talleres realizados</t>
  </si>
  <si>
    <t>1.5.2.2. Impresión de Manuales de técnicas para la búsqueda de empleo.</t>
  </si>
  <si>
    <t>No. De manuales impresos</t>
  </si>
  <si>
    <t>10m</t>
  </si>
  <si>
    <t>1.5.3. Estrategia de integración y articulación con Agencias Privadas de Empleo con el SENAE implementada.</t>
  </si>
  <si>
    <t>No. De estrategia formuladas</t>
  </si>
  <si>
    <t>1.5.3.1. Diagnostico de participación de Agencias de Empleo en el mercado laboral.</t>
  </si>
  <si>
    <t>No. De documentos elaborados</t>
  </si>
  <si>
    <t>1.5.3.1. Diseño conceptual del Sistema Nacional de Regulación de Agencias de Empleo.</t>
  </si>
  <si>
    <t>1.5.3.2. Desarrollo del Sistema Nacional de Regulación de Agencias de Empleo.</t>
  </si>
  <si>
    <t>No. De sistemas implementados</t>
  </si>
  <si>
    <t>1.5.3.3. Reuniones de socialización y presentación del Sistema.</t>
  </si>
  <si>
    <t>No. De reuniones</t>
  </si>
  <si>
    <t>1.5.3.4. Acto de lanzamiento.</t>
  </si>
  <si>
    <t>No. De actos realizados</t>
  </si>
  <si>
    <t>1.5.3.5. Realizar visitas de supervisión periódica.</t>
  </si>
  <si>
    <t>No. de inspecciones realizadas</t>
  </si>
  <si>
    <t>1.5.3.6. Promoción y afiliación de agencias de empleo.</t>
  </si>
  <si>
    <t>No. de agencias afiliadas en año n</t>
  </si>
  <si>
    <t>1.5.3.7. Reuniones MT y agencias de empleo.</t>
  </si>
  <si>
    <t>No. De reuniones asistidas en año n</t>
  </si>
  <si>
    <t>1.5.3.8. Compra de pasajes aéreos (Ref. Comisión Mixta RD y Colombia, MEPYD).</t>
  </si>
  <si>
    <t>No. De pasajes adquiridos</t>
  </si>
  <si>
    <t>1.5.3.9. Alojamiento para expertos del SPE Colombia.</t>
  </si>
  <si>
    <t>No. De expertos</t>
  </si>
  <si>
    <t>1.5.4. Modernización de la Bolsa de Empleo.</t>
  </si>
  <si>
    <t>No. De actualizaciones</t>
  </si>
  <si>
    <t>1.5.5. Realización de encuentro de articulación de prestación de servicios de intermdiación de empleo.</t>
  </si>
  <si>
    <t>1.5.6. Integración del SENAE con asociaciones a fines.</t>
  </si>
  <si>
    <t>No. De membresías</t>
  </si>
  <si>
    <t>1.5.7. Visitas de coordinación territorial de Oficinas Territoriales de Empleo.</t>
  </si>
  <si>
    <t>1.6. Programa de Empleabilidad Juvenil promovido e implementado con articulación sectorial y territorial.</t>
  </si>
  <si>
    <t>Jóvenes de 18 a 35 años beneficiados por programa de Empleabilidad Juvenil.</t>
  </si>
  <si>
    <t xml:space="preserve">1.6.1. Jovenes, mujeres y personas con discapacidad insertados en el mercado laboral a través del Programa de Empleabilidad Juvenil Modalidad Entrenamiento para la Inserción Laboral. </t>
  </si>
  <si>
    <t>No. De jovenes beneficiados</t>
  </si>
  <si>
    <t xml:space="preserve">1.6.2. Jovenes, mujeres y personas con discapacidad capacitados para el empleo a través del Programa de Empleabilidad Juvenil Modalidad Capacitación. </t>
  </si>
  <si>
    <t>1.6.3 Visitas de supervisión funcionamiento de programa.</t>
  </si>
  <si>
    <t>1.6.3.1. Viáticos dentro del país.</t>
  </si>
  <si>
    <t>1.6.3.2. Gasolina.</t>
  </si>
  <si>
    <t>1.7. Programa de Empleos Temporales promovido e implementado con articulación sectorial y territorial.</t>
  </si>
  <si>
    <t>Personas (incluidos mujeres y personas con discapacidad) beneficiados por programa de Empleos Temporales.</t>
  </si>
  <si>
    <t xml:space="preserve">1.7.1. Personas (incluidos mujeres y personas con discapacidad) insertadas en el mercado laboral a través del Programa de Empleos Temporales Modalidad Entrenamiento para la Inserción Laboral. </t>
  </si>
  <si>
    <t>No. De personas beneficiadas</t>
  </si>
  <si>
    <t>1.7.2. Personas (incluidos mujeres y personas con discapacidad) capacitados para el empleo a través del Programa de Empleos Temporales.</t>
  </si>
  <si>
    <t>1.7.3 Visitas de supervisión funcionamiento de programa.</t>
  </si>
  <si>
    <t>1.7.3.1. Viáticos dentro del país.</t>
  </si>
  <si>
    <t>1.7.3.2. Gasolina.</t>
  </si>
  <si>
    <t>R.2. Mejorada la empleabilidad de la oferta de trabajo adecuada a la demanda de trabajo en coordinación con el INFOTEP.</t>
  </si>
  <si>
    <t>%  de incremento demandantes de empleo formados MT insertados en empleos formales.</t>
  </si>
  <si>
    <t>2.1 Demandantes de empleo capacitados para  la empleabilidad.</t>
  </si>
  <si>
    <t>No. De Demandantes de empleos formados MT</t>
  </si>
  <si>
    <t>2.1.1. Formación de buscadores de empleo en habilidades para el trabajo.</t>
  </si>
  <si>
    <t>No. De demandantes de empleo capacitados</t>
  </si>
  <si>
    <t>2.1.2. Formación de emprendedores para PYMES.</t>
  </si>
  <si>
    <t>No. De Emprendedores capacitados</t>
  </si>
  <si>
    <t>2.1.3. Acto de entrega de certificados.</t>
  </si>
  <si>
    <t>2.1.4. Desarrollo de plataforma virtual de capacitación del MT.</t>
  </si>
  <si>
    <t xml:space="preserve">No. De plataformas </t>
  </si>
  <si>
    <t>2.2 Grupos en condiciones de vulnerabilidad con formación laboral especializada.</t>
  </si>
  <si>
    <t>No. De Jóvenes desempleados en condiciones de vulnerabilidad</t>
  </si>
  <si>
    <t>2.2.1.  Registro de Estudiantes para Formación Ocupacional Especializada (Escuela Taller).</t>
  </si>
  <si>
    <t>No. de estudiantes matriculados en año n</t>
  </si>
  <si>
    <t xml:space="preserve">Escuela Taller
</t>
  </si>
  <si>
    <t>2.2.2. Capacitar jóvenes en oficios especializados para el empleo.</t>
  </si>
  <si>
    <t>No. de estudiantes formados en oficios especializados</t>
  </si>
  <si>
    <t xml:space="preserve">2.2.2.1. Capacitar jóvenes en Construcción. </t>
  </si>
  <si>
    <t>No. de estudiantes capacitados en construccion</t>
  </si>
  <si>
    <t>2.2..2.2. Capacitar jóvenes en Artesania.</t>
  </si>
  <si>
    <t>No. de estudiantes  capacitados en artesanía.</t>
  </si>
  <si>
    <t>2.2.2.3. Capacitar jóvenes en Carpinteria.</t>
  </si>
  <si>
    <t>No. de estudiantes capacitados en carpintería.</t>
  </si>
  <si>
    <t>2.2.2.4. Capacitar jóvenes en Electricidad.</t>
  </si>
  <si>
    <t>No. de estudiantes capacitados en electricidad</t>
  </si>
  <si>
    <t>2.2.2.5. Capacitar jóvenes en Fontaneria.</t>
  </si>
  <si>
    <t xml:space="preserve">No. de estudiantes capacitados en fontanería </t>
  </si>
  <si>
    <t>2.2.2.6. Capacitar jóvenes en Herrería y Forja.</t>
  </si>
  <si>
    <t>No. de estudiantes capacitados en herrería y forja.</t>
  </si>
  <si>
    <t>2.2.2.7. Capacitar jóvenes en Proyectos Especiales.</t>
  </si>
  <si>
    <t>No. de estudiantes formados  en proyectos especiales.</t>
  </si>
  <si>
    <t>2.2.3. Adquisición de  maquinarias para los Talleres Escuela Taller.</t>
  </si>
  <si>
    <t xml:space="preserve">No. de  maquinarias adquiridas </t>
  </si>
  <si>
    <t>DGE/Escuela Taller</t>
  </si>
  <si>
    <t>2.2.3.1. Taller de Carpinteria.</t>
  </si>
  <si>
    <t>No. Maquinarias adquiridas</t>
  </si>
  <si>
    <t>2.2.3.2. Taller de Herrería y Forja.</t>
  </si>
  <si>
    <t>2.2.3.3.  Almacen (Uso colectivo).</t>
  </si>
  <si>
    <t>2.2.4. Intervenir obras civiles.</t>
  </si>
  <si>
    <t>No. de obras civiles intervenidas</t>
  </si>
  <si>
    <t>Escuela Taller</t>
  </si>
  <si>
    <t>2.2.4.1.  Construir  Aulas en exterior.</t>
  </si>
  <si>
    <t>No. de aulas habilitadas</t>
  </si>
  <si>
    <t xml:space="preserve">Escuela Taller/ Despacho
</t>
  </si>
  <si>
    <t>2.2.4.2. Ampliar Taller de Artesanía.</t>
  </si>
  <si>
    <t>Taller de Artesanía ampliado</t>
  </si>
  <si>
    <t>2.2.4.3. Habilitar Taller de Fontanería.</t>
  </si>
  <si>
    <t>Taller de Fontanería habilitado</t>
  </si>
  <si>
    <t xml:space="preserve"> Escuela Taller
</t>
  </si>
  <si>
    <t>2.2.5. Restaurar obras culturales.</t>
  </si>
  <si>
    <t>Obras culturales Restauradas</t>
  </si>
  <si>
    <t>2.2.5.1. Elaborar verja metálica de 2do. Nivel.</t>
  </si>
  <si>
    <t xml:space="preserve">No. de Verja elaborada </t>
  </si>
  <si>
    <t>2.2.5.2. Restaurar celdas del claustro.</t>
  </si>
  <si>
    <t xml:space="preserve">No. de Galerias Restauradas </t>
  </si>
  <si>
    <t>2.2.6. Adecuar Escuela Taller.</t>
  </si>
  <si>
    <t>Escuela Taller Adecuada</t>
  </si>
  <si>
    <t>2.2.6.1. Ampliar  talleres de trabajos.</t>
  </si>
  <si>
    <t xml:space="preserve">No. de Talleres adecuados </t>
  </si>
  <si>
    <t>DCCL/Emprendiemiento/ Escuela Taller</t>
  </si>
  <si>
    <t>2.2.6.2. Sensibilizar empresas para patrocinio empresarial de los talleres de la Escuela Taller.</t>
  </si>
  <si>
    <t xml:space="preserve">No. de empresas sensibilizadas </t>
  </si>
  <si>
    <t>2.2.6.3. Intermediar Empleo y Autoempleo  (Apoyar el emprendimiento y formación de micronegocios con equidad de género).</t>
  </si>
  <si>
    <t xml:space="preserve">No. de estudiantes formados </t>
  </si>
  <si>
    <t>2.2.6.4. Elaborar de los  Manuales Técnicos de los Talleres de la Escuela Taller para los participantes.</t>
  </si>
  <si>
    <t xml:space="preserve">No. de manuales creados  </t>
  </si>
  <si>
    <t>2.2.6.7. Capacitar formadores de la Escuela Taller para mejorar estándares calidad de servicios.</t>
  </si>
  <si>
    <t>No. de personal capacitado</t>
  </si>
  <si>
    <t xml:space="preserve">2.2.6.8. Contratación de Auxiliares Escuela Taller. </t>
  </si>
  <si>
    <t>No. de Auxiliares contratados</t>
  </si>
  <si>
    <t>2.2.7. Realizar graduación Escuela Taller Promoción 2016-2018.</t>
  </si>
  <si>
    <t>2.2.8. Realizar ferias artesanales.</t>
  </si>
  <si>
    <t xml:space="preserve">No. de ferias artesanales  realizadas </t>
  </si>
  <si>
    <t>2.2.9. Elaboración de murales informativos.</t>
  </si>
  <si>
    <t xml:space="preserve">No. de bajantes y/o murales publicitarios elaborados  </t>
  </si>
  <si>
    <t>2.3. Fortalecimiento de la Intermediación de Empleo</t>
  </si>
  <si>
    <t>Intermediación de Empleo Fortalecida</t>
  </si>
  <si>
    <t>2.3.1. Contratación de personal para el fortalecimiento de la intermediación de empleo.</t>
  </si>
  <si>
    <t>No. Personal solicitado contratado</t>
  </si>
  <si>
    <t>2.3.1.1. Solicitar Analistas.</t>
  </si>
  <si>
    <t>No. De personal contratado</t>
  </si>
  <si>
    <t>2.3.1.2. Solicitar Auxiliares Administrativos.</t>
  </si>
  <si>
    <t>2.3.1.3. Solicitar Choferes de diferentes categorías.</t>
  </si>
  <si>
    <t>2.3.1.4. Solicitar Conserjes.</t>
  </si>
  <si>
    <t>2.3.1.5. Solicitar Coordinador OTE.</t>
  </si>
  <si>
    <t>2.3.1.6. Solicitar Encargado de OTE.</t>
  </si>
  <si>
    <t>2.3.1.7. Solicitar Orientadores Ocupacionales</t>
  </si>
  <si>
    <t>2.3.1.8. Solicitar Trabajador Social</t>
  </si>
  <si>
    <t>2.3.1.9. Solicitar Encargado Emprendimiento</t>
  </si>
  <si>
    <t>2.3.1.10. Solicitar Monitores</t>
  </si>
  <si>
    <t>2.3.1.11. Solicitar Cambios de designación</t>
  </si>
  <si>
    <t>No. De desirgnaciones cambiadas</t>
  </si>
  <si>
    <t>2.3.2. Formación técnica del personal de la Dirección General de Empleo.</t>
  </si>
  <si>
    <t xml:space="preserve">No. De personal capacitados en diferentes formaciones </t>
  </si>
  <si>
    <t>2.3.2.1. Solicitar Diplomado en métodos y técnicas de investigación y análisis estadístico para el OMLAD.</t>
  </si>
  <si>
    <t>No. De personal capacitado</t>
  </si>
  <si>
    <t>2.3.2.2. Solicitar Curso de Power BI.</t>
  </si>
  <si>
    <t>2.3.2.3. Solicitar Diplomado en Big Data.</t>
  </si>
  <si>
    <t>2.3.2.4. Solicitar Curso en Georeferenciación de datos.</t>
  </si>
  <si>
    <t>2.3.2.5. Solicitar Curso de Análisis de datos con R.</t>
  </si>
  <si>
    <t>2.3.2.6. Solicitar Curso básico sobre indicadores del Mercado Laboral.</t>
  </si>
  <si>
    <t>2.3.2.7. Solicitar Capacitar el personal en manejo de la bolsa de empleo y sus actualizaciones.</t>
  </si>
  <si>
    <t>2.3.2.8. Solicitar Capacitar el personal en  servicio al cliente.</t>
  </si>
  <si>
    <t>2.3.2.9. Solicitar Capacitar el personal en excel.</t>
  </si>
  <si>
    <t>2.3.2.10. Solicitar Formación en políticas públicas de empleo y políticas económicas.</t>
  </si>
  <si>
    <t>2.3.3. Adquisición de mobiliarios.</t>
  </si>
  <si>
    <t>Mobiliarios adquiridos</t>
  </si>
  <si>
    <t>2.3.3.1. Adquisición de mobiliarios para el fortalecimiento de la intermedición de empleo.</t>
  </si>
  <si>
    <t xml:space="preserve">No. De mobiliarios adquiridos </t>
  </si>
  <si>
    <t>2.3.4. Adquisición de equipos informáticos, software, licencias y materiales de tecnología.</t>
  </si>
  <si>
    <t>Equipos, software y materiales de redes adquiridos</t>
  </si>
  <si>
    <t>2.3.4.1. Adquisición de equipos informáticos, software y materiales de redes para el fortalecimiento de la intermediacion de empleo.</t>
  </si>
  <si>
    <t>No. De servicios contratados</t>
  </si>
  <si>
    <t>2.3.5. Adquisición de equipos eléctricos y electrodomésticos</t>
  </si>
  <si>
    <t>2.3.5.1. Adquisición de equipos eléctricos DGE y OTE existentes.</t>
  </si>
  <si>
    <t xml:space="preserve">No. De equipos eléctricos adquiridos </t>
  </si>
  <si>
    <t>2.3.5.2. Adquisición de aires acondicionados OMLAD y OTE existentes.</t>
  </si>
  <si>
    <t xml:space="preserve">No. De aires acondicionados adquiridos </t>
  </si>
  <si>
    <t>2.3.5.3. Contratación de servicios para la electrificación de la DGE.</t>
  </si>
  <si>
    <t>2.3.6. Adquisición de equipos de transporte</t>
  </si>
  <si>
    <t>Equipos de transporte adquiridos</t>
  </si>
  <si>
    <t>2.3.6.1. Adquisición de equipos de transporte para el fortalecimiento de la intermediación de empleo.</t>
  </si>
  <si>
    <t>No. De equipos de transporte adquiridos</t>
  </si>
  <si>
    <t>2.3.7. Instalaciones y Adecuaciones de Oficinas Territoriales de Empleo</t>
  </si>
  <si>
    <t>2.3.7.1. Reparación y mantenimiento menores en edificaciones.</t>
  </si>
  <si>
    <t>No. de OTEs adecuadas</t>
  </si>
  <si>
    <t>TOTAL</t>
  </si>
  <si>
    <t>Programa 12</t>
  </si>
  <si>
    <t>Dirección General de Trabajo</t>
  </si>
  <si>
    <t>Areas Estratégica: Regulación de las Relaciones Laborales</t>
  </si>
  <si>
    <t>Objetivo Estratégico No. 6: Propiciar el ejercicio efectivo de derechos laborales</t>
  </si>
  <si>
    <t>Objetivo Estratégico No.9: Promover un Diálogo Social efectivo, ético y de calidad entre los actores laborales.</t>
  </si>
  <si>
    <t xml:space="preserve"> R.4.-Aumentado el libre ejercicio de los derechos labores en el empleo formal privado.</t>
  </si>
  <si>
    <t>% de infracciones por incumplimiento de la normativa laboral.</t>
  </si>
  <si>
    <t>4.1 Trabajadores y Empleadores con derechos y deberes laborales promovidos.</t>
  </si>
  <si>
    <t>No. de campañas realizadas</t>
  </si>
  <si>
    <t>10 campañas</t>
  </si>
  <si>
    <t>4.1.1  Promovido el cumplimiento de la normativa laboral</t>
  </si>
  <si>
    <t>Cumplimiento de la normativalaboral promovido</t>
  </si>
  <si>
    <t xml:space="preserve">4.1.1.1  Orientar a trabajadores y empleadores sobre norma laboral y seguridad social </t>
  </si>
  <si>
    <t>No. De actores laborales orientados sobre normas laboral y seguridad social</t>
  </si>
  <si>
    <t xml:space="preserve"> 1,000 trabajadores y empleadores (20 talleres)</t>
  </si>
  <si>
    <t xml:space="preserve">Inspeccion </t>
  </si>
  <si>
    <t>4.1.1.2 Orientar a trabajadores extranjeros  sobre proceso de regularización.</t>
  </si>
  <si>
    <t>No. de trabajadores orientados en año n</t>
  </si>
  <si>
    <t>200 trabajadores</t>
  </si>
  <si>
    <t>4.1.1.3 Realizar jornadas de sensibilización  entre los productores agrícola.</t>
  </si>
  <si>
    <t>No. de jornadas realizadas en año n</t>
  </si>
  <si>
    <t xml:space="preserve">4.1.1.4 Realizar encuentros informativos con las organizaciones de trabajadores y empleadores relacionadas con migrantes laborales </t>
  </si>
  <si>
    <t>No de encuentros realizados en año n</t>
  </si>
  <si>
    <t>4 Encuentros de 25 cada uno</t>
  </si>
  <si>
    <t xml:space="preserve"> 4.1.1.5 Orientar a trabajadores y empleadores sobre Resolución alterna de conflictos</t>
  </si>
  <si>
    <t xml:space="preserve">No. de trabajadores y empleadores orientados en año n </t>
  </si>
  <si>
    <t xml:space="preserve"> 120 personas (4 talleres)</t>
  </si>
  <si>
    <t>4.1.1.6 Orientar a trabajadores y empleadores sobre libertad sindical y negociación colectiva en RD</t>
  </si>
  <si>
    <t>No. de personas orientadas sobre la libertad sindical y negociación en año n</t>
  </si>
  <si>
    <t>4.1.1.7 Orientar a trabajadores y empleadores sobre importancia de la mediación en los conflictos económicos</t>
  </si>
  <si>
    <t>4.1.2 Divulgar la legislación laboral</t>
  </si>
  <si>
    <t>Legislación laboral divulgada en año n</t>
  </si>
  <si>
    <t>Legislación laboral divulgada</t>
  </si>
  <si>
    <t>Inspeccion-DC</t>
  </si>
  <si>
    <t>4.1.2.1 Retomar el programa radial</t>
  </si>
  <si>
    <t>Programa radial retornado en año n</t>
  </si>
  <si>
    <t>1 programa semanal</t>
  </si>
  <si>
    <t>4.1.2.2  Diseñar desplegables informativos sobre aspectos legislación laboral</t>
  </si>
  <si>
    <t>No. de desplegables informátivos deseñados en año n</t>
  </si>
  <si>
    <t xml:space="preserve">4 desplegables de 3000 ejemplares, 1 desplegable de 1000 ejemplares, 1 desplegable de 2000 ejemplares </t>
  </si>
  <si>
    <t xml:space="preserve">4.1.2.3  Soliitar Impresión Guía Derechos de los Trabajadores. </t>
  </si>
  <si>
    <t>No. de Guía impresa en año n</t>
  </si>
  <si>
    <t>25,000 guías</t>
  </si>
  <si>
    <t xml:space="preserve">4.1.2.4 Publicar Campaña del registro de formularios laborales.  </t>
  </si>
  <si>
    <t>No. de publicidad de registro de formulario laborales en año n</t>
  </si>
  <si>
    <t xml:space="preserve">3 cuña radial </t>
  </si>
  <si>
    <t>4.1.2.5 Publicar revista sobre temas laborales.</t>
  </si>
  <si>
    <t>No. de revistas publicadas en año n</t>
  </si>
  <si>
    <t>2 revistas</t>
  </si>
  <si>
    <t xml:space="preserve">4.1.2.6 Solicitar impresión de Revistas </t>
  </si>
  <si>
    <t>No. De revisas impresas</t>
  </si>
  <si>
    <t>5, 000 revistas</t>
  </si>
  <si>
    <t>4.1.2.7 Distribuir brochures sobre el servicio de información al migrante.</t>
  </si>
  <si>
    <t>No. de Brocheres impresos en año n</t>
  </si>
  <si>
    <t>5000 Brochures</t>
  </si>
  <si>
    <t>4.1.2.8 Diseñar desplegables informativos sobre la mediación</t>
  </si>
  <si>
    <t>No. de desplegables informátivos deseñados y distribuidos en año n</t>
  </si>
  <si>
    <t>1000 ejemplares (brochoure)</t>
  </si>
  <si>
    <t>4.1.3 Registro de Nuevos Trabajadores y Empleadores en el MT y la TSS Incrementado.</t>
  </si>
  <si>
    <t xml:space="preserve">No. de trabajadores registrados en el MT y  TSS. </t>
  </si>
  <si>
    <t xml:space="preserve">Incremento del 15%  los registros  de nuevos trabajadores </t>
  </si>
  <si>
    <t>DGT</t>
  </si>
  <si>
    <t>4.1.3.1 Revisar método de inspección</t>
  </si>
  <si>
    <t>Método de inspección revisado en año n</t>
  </si>
  <si>
    <t>Un Método</t>
  </si>
  <si>
    <t>Inspeccion</t>
  </si>
  <si>
    <t>4.1.3.2 Elaborar plan de acción articulado con instituciones públicas y privadas</t>
  </si>
  <si>
    <t>Plan de acción elaborado en año n</t>
  </si>
  <si>
    <t xml:space="preserve">4.1.3.3 Realizar alianza estratégica con proyecto RD Formalizate </t>
  </si>
  <si>
    <t>Vinculación del MT con el proyecto formalizate impusado en año n</t>
  </si>
  <si>
    <t>Una promoción</t>
  </si>
  <si>
    <t>4.1.3.4 Elaborar Protocolos de comunicación e información con las instituciones y organismos relacionados con el MT (Mirex, Migración, TSS, Minería, Impuestos Internos, Procuraduría General de la República) (Ver con Relaciones Pública)</t>
  </si>
  <si>
    <t>No. de Protocolos de comunicación e información elaborado en año n</t>
  </si>
  <si>
    <t>5 Protocolos</t>
  </si>
  <si>
    <t xml:space="preserve">4.1.3.5 Divulgar las normas laborales para la contratación de trabajadores extranjeros. </t>
  </si>
  <si>
    <t xml:space="preserve">Normas Laborales de migrantes Divulgadas </t>
  </si>
  <si>
    <t>4.2 Usuarios con servicios Laborales de calidad</t>
  </si>
  <si>
    <t>No de usuarios satisfechos</t>
  </si>
  <si>
    <t>4.2.1 Automatización de los servicios laborales bajo ventanilla única institucional</t>
  </si>
  <si>
    <t>No. de servicios de DGT automatizado</t>
  </si>
  <si>
    <t>15 servicios</t>
  </si>
  <si>
    <t xml:space="preserve">4.2.1.1 Módulo de certificaciones laborales implementado </t>
  </si>
  <si>
    <t xml:space="preserve">Un módulo emplementado </t>
  </si>
  <si>
    <t>Un módulo</t>
  </si>
  <si>
    <t>4.2.2 Instalación Sistema de Registro de Migración Laboral interinstitucional.</t>
  </si>
  <si>
    <t>Sistema de Registro de Migracion Laboral instalado.</t>
  </si>
  <si>
    <t xml:space="preserve">1 Sistema </t>
  </si>
  <si>
    <t>4.2.2.1 Diseñar  Sistema de Registro de Migracion Laboral.</t>
  </si>
  <si>
    <t>Sistema de Registro de Migración Laboral diseñado.</t>
  </si>
  <si>
    <t xml:space="preserve">4.2.2.2 Desarrollar  Sistema de Registro de Migracion Laboral. </t>
  </si>
  <si>
    <t>Sistema de Registro de Migración Laboral desarrollado.</t>
  </si>
  <si>
    <t>4.2.2.3 Interconexión e integración de Sistema de Registro de Migracion Laboral con otras Instituciones.</t>
  </si>
  <si>
    <t>Sistema de Registro de Migracion Laboral  interconectado.</t>
  </si>
  <si>
    <t>4.2.2.4 Lanzamiento del Sistema de Certificaciones Laborales (SISCERT)</t>
  </si>
  <si>
    <t>No de Sistemas publicado</t>
  </si>
  <si>
    <t>4.2.3 Desarrollo firma digital.</t>
  </si>
  <si>
    <t xml:space="preserve">No. de Firma digital desarrollada </t>
  </si>
  <si>
    <t xml:space="preserve">Una firma </t>
  </si>
  <si>
    <t>4.2.4 Replicar Sistema automatizado de correspondencia (SISCOR Y SISCONE).</t>
  </si>
  <si>
    <t xml:space="preserve">No. de RLT con sistema de correspondencia automatizado </t>
  </si>
  <si>
    <t xml:space="preserve">32 RLT </t>
  </si>
  <si>
    <t xml:space="preserve">4.2.5 Actualización de la Administración del SIRLA (Comprobación Planilla, reportes, corrección DGT) </t>
  </si>
  <si>
    <t xml:space="preserve">Módulo de Administración SIRLA actualizado </t>
  </si>
  <si>
    <t xml:space="preserve"> 4.26 Actualización de Sistema File Master</t>
  </si>
  <si>
    <t>Sistema File Master actualizado</t>
  </si>
  <si>
    <t>Un sistema</t>
  </si>
  <si>
    <t>4.2.7 Desarrollar Sistema de Registro Sindical</t>
  </si>
  <si>
    <t>Sistema de Registro sindical actualizado</t>
  </si>
  <si>
    <t>4.2.7.1 Elaborar manuales y guías</t>
  </si>
  <si>
    <t>No. de manuales y guias elaborados</t>
  </si>
  <si>
    <t>4.5 Dirección General de Trabajo fortalecida</t>
  </si>
  <si>
    <t>DGT Fortalecida</t>
  </si>
  <si>
    <t>4.51. Revisión de los Protocolos</t>
  </si>
  <si>
    <t>No. de protocolos revisados</t>
  </si>
  <si>
    <t>Un protocolo</t>
  </si>
  <si>
    <t>4.5.1.1 Revisión de los protocolos de Asistencia Judicial</t>
  </si>
  <si>
    <t>No. de Protocolos revisados de Asistencia Judicial</t>
  </si>
  <si>
    <t xml:space="preserve">4.5.1.2 Revisión de los protocolos de Inspección </t>
  </si>
  <si>
    <t>No. de Protocolos revisados de inspección</t>
  </si>
  <si>
    <t>4.5.1.3 Revisión de los protocolos de Mediación y Arbitraje</t>
  </si>
  <si>
    <t>No. de protocolos de Mediación y Arbitraje</t>
  </si>
  <si>
    <t>4.5.2 Capacitación del personal de la DGT, Inspección. Asistencia Judicial, Mediación y Arbitraje</t>
  </si>
  <si>
    <t>252 Personas</t>
  </si>
  <si>
    <t>4.5.2.1 Capacitar el personal en ética del Servidor Público</t>
  </si>
  <si>
    <t>200 Personas (10 cursos)</t>
  </si>
  <si>
    <t>4.5.2.2 Capacitar el personal en servicio al usuario</t>
  </si>
  <si>
    <t xml:space="preserve">No. de personas capacitadas </t>
  </si>
  <si>
    <t>90 Personas (3 cursos)</t>
  </si>
  <si>
    <t>4.5.2.3 Capacitar los abogados de Asistencia Judicial</t>
  </si>
  <si>
    <t>No. de técnicos de Asistencia Judicial capacitados</t>
  </si>
  <si>
    <t>70 Abogados</t>
  </si>
  <si>
    <t>4.5.2.4 Capacitar el personal de Migración Laboral</t>
  </si>
  <si>
    <t>No. de técnicos capacitados</t>
  </si>
  <si>
    <t>100 Técnicos</t>
  </si>
  <si>
    <t>4.5.2.5 Capacitar el personal en redacción de informes técnicos</t>
  </si>
  <si>
    <t>4.2.26 Capacitar los inspectores en Técnicas de Investigación</t>
  </si>
  <si>
    <t>No. de inspectores capacitados</t>
  </si>
  <si>
    <t>170 Inspectores</t>
  </si>
  <si>
    <t>4.5.2.7 Capacitar sobre seguridad social</t>
  </si>
  <si>
    <t xml:space="preserve">40 personas </t>
  </si>
  <si>
    <t>4.5.2.8 Capicitar en accidentes de trabajo</t>
  </si>
  <si>
    <t>30 Personas ( dos talleres)</t>
  </si>
  <si>
    <t>4.5.2.9 Capacitar en Seguridad y Salud en el Trabajo</t>
  </si>
  <si>
    <t xml:space="preserve">No.personas capacitadas </t>
  </si>
  <si>
    <t xml:space="preserve">60 personas </t>
  </si>
  <si>
    <t>4.5.2.10 Capacitación de mediadores entorno a la mediación y resolucion de conflictos.</t>
  </si>
  <si>
    <t>No. de mediadores capacitados</t>
  </si>
  <si>
    <t>10 personas</t>
  </si>
  <si>
    <t>4.5.2.11 Entrenamiento del personal en los sistemas informáticos  para todos el personal de DGT (SIRLA,SEMC, FILEMASTER, SISCONE, SISTEMA DE CORRESPONDENCIA)</t>
  </si>
  <si>
    <t>No. de personas entrenadas en los sistemas informáticos</t>
  </si>
  <si>
    <t xml:space="preserve">120 Personas </t>
  </si>
  <si>
    <t xml:space="preserve"> 4.5.3 Equipamiento de la DGT </t>
  </si>
  <si>
    <t>DTG equipada</t>
  </si>
  <si>
    <t>DGT equipada</t>
  </si>
  <si>
    <t>4.5.2.1 Adquisición de mobiliarios de oficina para la DGT, Asistencia Judicial , Migración Laboral,  Mediación y Arbitraje  e Inspección</t>
  </si>
  <si>
    <t>No de mobliarios y equipos adquiridos</t>
  </si>
  <si>
    <t>(250) Sillones Ejecutivos; (300) Sillas Ergonómicas Secretariales; (150) Escritorios</t>
  </si>
  <si>
    <t>4.5.4  Adquisición de equipos informáticos en la DGT , AS, ML, MA e inspección</t>
  </si>
  <si>
    <t>No. de equipos informáticos adquiridos</t>
  </si>
  <si>
    <t>(50) Impresoras multifuncionales; (30) Escarners; (300) Laptops; (150) Computadoras</t>
  </si>
  <si>
    <t>4.5.4.1  Adquisición de vehículos para la Sede (DGT) y RLT</t>
  </si>
  <si>
    <t>No. de vehículos adquiridos</t>
  </si>
  <si>
    <t>33 vehículos</t>
  </si>
  <si>
    <t>4.5.5 Solicitud de personal para DGT, Asistencia Laboral , Migración Laboral,  Mediación y Arbitraje  e Inspección</t>
  </si>
  <si>
    <t>No. de personal solicitados</t>
  </si>
  <si>
    <t>265 personas</t>
  </si>
  <si>
    <t>4.5.5.1. Solicitud de personal para la DGT</t>
  </si>
  <si>
    <t>No. de personas solicitadas en DTG</t>
  </si>
  <si>
    <t>15 personas</t>
  </si>
  <si>
    <t xml:space="preserve">4.5.5.2 Solicitud de personal de inspección </t>
  </si>
  <si>
    <t>No. de personas nombradas en inspección</t>
  </si>
  <si>
    <t>250 Inspectores</t>
  </si>
  <si>
    <t>4.5.5.3 Solicitud de personal para Asistencia Judicial</t>
  </si>
  <si>
    <t>No. de personal solicitados en asistencia Judicial</t>
  </si>
  <si>
    <t>18 Alguaciles, 12 Paralegales y 20 abogados  (50)</t>
  </si>
  <si>
    <t>4.5.5.4 Solicitud de personal de Mediación y arbitrajes</t>
  </si>
  <si>
    <t>No. de personas solicitadas en Mediación y arbitraje</t>
  </si>
  <si>
    <t>7 Mediadores</t>
  </si>
  <si>
    <t xml:space="preserve">4.5.6 Solicitud  readecuación salarial a  empleados DGT , AJ, MA, Inspección </t>
  </si>
  <si>
    <t>Estrutura salarial readecuada</t>
  </si>
  <si>
    <t>4.5.7 Proveer de infraestructura a las RLT</t>
  </si>
  <si>
    <t xml:space="preserve">No. de RLT construidas </t>
  </si>
  <si>
    <t>4.5.7.1 Solicitar Construcción Representaciones Locales de Trabajo</t>
  </si>
  <si>
    <t>No. de RLT construidas</t>
  </si>
  <si>
    <t>4.5.7.2 Socilitar remodelación de  Representaciones Locales de Trabajo</t>
  </si>
  <si>
    <t>No de RLT remodeladas</t>
  </si>
  <si>
    <t>4.5.7.3 Solicitar acondicionamiento y remodelación de RLT (Santo Domingo Oeste, San Pedro Macorís  y Santiago de los Caballeros).</t>
  </si>
  <si>
    <t xml:space="preserve">No. de RLT remodeladas </t>
  </si>
  <si>
    <t xml:space="preserve">3 RLT (Santo Domingo Oeste, San Pedro Macorís  y Santiago de los Caballeros) </t>
  </si>
  <si>
    <t>4.6 Certificación de Cumplimiento de la normativa laboral en sectores productivos  en el marco de trabajo decente implementado.</t>
  </si>
  <si>
    <t xml:space="preserve">No. certificaciones de cumplimiento emitidas </t>
  </si>
  <si>
    <t>4.6.1 Certificaciòn cumplimiento de la nacionalizaciòn del trabajo</t>
  </si>
  <si>
    <t>No. de certificaciones emitidas</t>
  </si>
  <si>
    <t>4.7 Trabajadores y Empleadores  con servicios de inspección ofrecido en tiempo oportuno y con calidad.</t>
  </si>
  <si>
    <t xml:space="preserve">No. de inspecciones realizadas </t>
  </si>
  <si>
    <t>70725 Inspecciones</t>
  </si>
  <si>
    <t>Inspección</t>
  </si>
  <si>
    <t>4.7.1 Servicios regulares para verificar el cumplimiento de la legislación laboral, la seguridad social y la formalidad</t>
  </si>
  <si>
    <t xml:space="preserve">52,165, visitas Regulares </t>
  </si>
  <si>
    <t xml:space="preserve">4.7.2 Visitas de inspección  focalizadas a las zonas agrícolas </t>
  </si>
  <si>
    <t>No. de visitas de inspección focalizadas en zonas agrícolas</t>
  </si>
  <si>
    <t>6,500 visitas</t>
  </si>
  <si>
    <t xml:space="preserve">4.7.3 Visitas de inspección  especiales diversas </t>
  </si>
  <si>
    <t>No. de visitas especiales  realizadas</t>
  </si>
  <si>
    <t>12,060 visitas</t>
  </si>
  <si>
    <t>Monto</t>
  </si>
  <si>
    <t xml:space="preserve">4.7.4 Público atendido </t>
  </si>
  <si>
    <t>4.8 Servicios del Sistema Inspección con calidad mejorada</t>
  </si>
  <si>
    <t xml:space="preserve"> Sistema Inspección con calidad mejorada</t>
  </si>
  <si>
    <t>4.8.1 Visitas de supervisión a la gestión de la inspección del trabajo</t>
  </si>
  <si>
    <t xml:space="preserve">No. de visitas de supervisión realizadas </t>
  </si>
  <si>
    <t>40 Visitas</t>
  </si>
  <si>
    <t>4.8.2 Reproducir resultados de las unificaciones de criterio.</t>
  </si>
  <si>
    <t>No. de ejemplares impreso</t>
  </si>
  <si>
    <t>200 Ejemplares</t>
  </si>
  <si>
    <t>DCSI, DPD, DC Y DAF</t>
  </si>
  <si>
    <t>4.8.3 Unificaciones de criterio</t>
  </si>
  <si>
    <t>No. de reuniones para unificar criterio realizadas</t>
  </si>
  <si>
    <t xml:space="preserve"> 4 Unificaciones </t>
  </si>
  <si>
    <t>Inspeccion, DGT, Mediacion, UTI, Asistencia</t>
  </si>
  <si>
    <t>4. 8.4 Reunión trimestral de seguimiento a la gestión de las Representaciones Locales de Trabajo</t>
  </si>
  <si>
    <t>No. de reuniones trimetral realizadas</t>
  </si>
  <si>
    <t>3 Reuniones</t>
  </si>
  <si>
    <t>Inspeccion, Mediacion, UTI, Asistencia</t>
  </si>
  <si>
    <t xml:space="preserve">4.8.5 Reunión Anual de evaluación de la gestión. </t>
  </si>
  <si>
    <t>No. de informes de evaluación realizados</t>
  </si>
  <si>
    <t>Un informe de evaluación</t>
  </si>
  <si>
    <t xml:space="preserve">4.8.6 Promover curso concurso para inspectores y contratar a nuevos inspectores de los que superen el concurso de opocisión  </t>
  </si>
  <si>
    <t xml:space="preserve">No. de inspectores contratados </t>
  </si>
  <si>
    <t xml:space="preserve">70 nuevos inspectores de trabajo </t>
  </si>
  <si>
    <t xml:space="preserve">4.9 Sistema nacional de inspección ampliado de acuerdo al futuro del trabajo </t>
  </si>
  <si>
    <t>Sistema de inspección ampliado</t>
  </si>
  <si>
    <t>Un  Sistema</t>
  </si>
  <si>
    <t>4.9.1 Inspección del Trabajo disponen de un sistema de información laboral, moderno, integrado e interconectado</t>
  </si>
  <si>
    <t>4.9.1.1 Actualizar Sistemas Informáticos (Sirla, semc-file-master-siscone,  siscore, ofic, entre otros)</t>
  </si>
  <si>
    <t>Sistemas Actualizados</t>
  </si>
  <si>
    <t>un sistema</t>
  </si>
  <si>
    <t>Inspeccion-DGT-DCSI y RRHH</t>
  </si>
  <si>
    <t>4.9.1.2 Disenar de Nuevo Sistema Electrónico de Manejo de casos</t>
  </si>
  <si>
    <t>Sistema Electrónico de Manejo de casos disenado en año n</t>
  </si>
  <si>
    <t>1 sistema</t>
  </si>
  <si>
    <t>Inspeccion-TI</t>
  </si>
  <si>
    <t>4.9.1.3 Desarrollar el Sistema Electrónico de Manejo de casos</t>
  </si>
  <si>
    <t>Sistema Electrónico de Manejo de casos desarrollado en año n</t>
  </si>
  <si>
    <t xml:space="preserve">4.9.1.4 Desarrollar módulo de Trabajo Infantil  </t>
  </si>
  <si>
    <t>Módulo de Trabajo Infantil  desarrollado en año n</t>
  </si>
  <si>
    <t>1 modulo</t>
  </si>
  <si>
    <t xml:space="preserve">4.9.1.5 Desarrollar módulo de Higiene y Seguridad </t>
  </si>
  <si>
    <t>Módulo de Higiene y Seguridad  desarrollado en año n</t>
  </si>
  <si>
    <t>4.9.1.6 Instalar Nuevo Sistema Electrónico de Manejo de casos</t>
  </si>
  <si>
    <t>Sistema Electrónico de Manejo de casos instalado en año n</t>
  </si>
  <si>
    <t xml:space="preserve">1 Sistema  </t>
  </si>
  <si>
    <t xml:space="preserve">4.9.1.7 Elaborar manuales del  sistema Electrónico de manejo de casos </t>
  </si>
  <si>
    <t>No.  de Manuales de Sistema Electrónico de Manejo de casos elaborado en año n</t>
  </si>
  <si>
    <t xml:space="preserve">Manuales del sistema elaborados </t>
  </si>
  <si>
    <t>4.9.1.8 Capacitar a los funcionarios responsables del Sistema</t>
  </si>
  <si>
    <t>No. de funcionarios capacitados en año n</t>
  </si>
  <si>
    <t>175 personas  capacitadas</t>
  </si>
  <si>
    <t xml:space="preserve">4.9.1.9 Socializar el Sistema  con los actores internos y externos </t>
  </si>
  <si>
    <t>Sistema socializado en año n</t>
  </si>
  <si>
    <t>Sistema socializado</t>
  </si>
  <si>
    <t>Inpeccion-DC-RRHH</t>
  </si>
  <si>
    <t>R.5 Incrementada la mano de obra nacional  de acuerdo a la normativa laboral en sectores productivos formales priorizados (construcción y agricultura).</t>
  </si>
  <si>
    <t>% de trabajadores ocupados formales en el sector construcción
% de trabajadores ocupados formales en el sector agricultura, Bananero</t>
  </si>
  <si>
    <t>5.1 Trabajadores y Empleadores de los sectores construcción y Bananos regulados bajo la normativa laboral.</t>
  </si>
  <si>
    <t>No. de trabajadores de los sectores construcción y banano regulados</t>
  </si>
  <si>
    <t>11,763 trabajadores</t>
  </si>
  <si>
    <t>5.1.1 Verificación del cumplimiento del Art. No.135 del Código de Trabajo, que hace referencia al (80-20).</t>
  </si>
  <si>
    <t>No. de empresas del sector contrucción y banano que cumplen con el art. 135 del CT</t>
  </si>
  <si>
    <t>5. 1.2 Verificación del registro de los trabajadores nacionales en los Sistemas Laborales y de acceso a la Seguridad Social (MT, TSS e INFOTEP).</t>
  </si>
  <si>
    <t xml:space="preserve">No. de trabajadores nacionales en registrados </t>
  </si>
  <si>
    <t xml:space="preserve">11,763 trabajadores nacionales </t>
  </si>
  <si>
    <t>5.1.3 Formalización de contratos de trabajo de mano de obra nacional en el sector
de la construcción</t>
  </si>
  <si>
    <t xml:space="preserve">No. de contrato de mano de obra nacional en el sector construcción </t>
  </si>
  <si>
    <t>11,763 Contratos de Trabajo</t>
  </si>
  <si>
    <t>5.2 Nacionalización de mano de obra nacional en los  Sectores Construcción y Bananero divulgada.</t>
  </si>
  <si>
    <t>No. de campañas realizadas sobre la nacionalización de manode obra</t>
  </si>
  <si>
    <t>3  Campañas</t>
  </si>
  <si>
    <t>5.2.1 Realizar Campaña de divulgación de la nacionalización de la mano de obra del sector construcción y banano.</t>
  </si>
  <si>
    <t>Una campaña</t>
  </si>
  <si>
    <t>5.2.2 Realizar campañas de promoción de programas de formación especializadas en el sector Construcción y banano.</t>
  </si>
  <si>
    <t>No. de campañas realzadas</t>
  </si>
  <si>
    <t>5.2.3 Implementar una campaña de orientación e información del Sistema Dominicano
de Seguridad Social a los trabajadores nacionales y extranjeros regularizados.</t>
  </si>
  <si>
    <t>No. de campañas realizadas del sistema dominicano de la seguridad social</t>
  </si>
  <si>
    <t>5.3 Contratación de Obras del Estado y Gobiernos Locales condicionadas al cumplimiento del artículo 135 del Código de Trabajo promovida.</t>
  </si>
  <si>
    <t>No. de contrataciones  realizada</t>
  </si>
  <si>
    <t>5.3.1 Crear mesa sectorial de la construcción y banano (Sindicatos, INFOTEP, CODIA, Ministerio de Obras Públicas, Ministerio de la presidencia entre otros).</t>
  </si>
  <si>
    <t>Mesa sectorial de la Construcción y Banano creada</t>
  </si>
  <si>
    <t>Una mesa creada</t>
  </si>
  <si>
    <t>5.3.2 Contratación de Obras del Estado y Gobiernos Locales condicionada al cumplimiento del artículo 135 del Código de Trabajo promovida.</t>
  </si>
  <si>
    <t>No. de contrataciones de cumplimiento con el art. 135  realizadas</t>
  </si>
  <si>
    <t>5.3.3 Firma de convenios de colaboración interinstitucional (Ministerio de obras públicas, Ministerio de la presidencia, CODIA entre otros sectores involucrados).</t>
  </si>
  <si>
    <t>No. de convenios interinstitucionales firmados</t>
  </si>
  <si>
    <t xml:space="preserve">Un convenio </t>
  </si>
  <si>
    <t xml:space="preserve">5.4 Programas de incentivos  en apoyo a la Tecnificación en los sectores construccion y bananos promovidos condicionados al cumplimiento del art. 135 del Código de Trabajo. </t>
  </si>
  <si>
    <t>Programa de incentivos promovido</t>
  </si>
  <si>
    <t>5.4.1 Crear mecanismos de incentivos a las empresas de la construcción que cumplan con la Nacionalización del Trabajo.</t>
  </si>
  <si>
    <t>No. de empresas de la construcción con incentivos otorgados</t>
  </si>
  <si>
    <t xml:space="preserve">5.4.2 Implementar programa de incentivos “Nacionalízate”.
</t>
  </si>
  <si>
    <t>Programa de incentivos Nacionalízate implementados</t>
  </si>
  <si>
    <t>Uin programa</t>
  </si>
  <si>
    <t>5.4.3 Aplicación de tarifas arancelarias preferenciales a equipos y maquinarias de construcción de última generación</t>
  </si>
  <si>
    <t>No. de empresas del sector contrucción y banano con tarifas arancelaria preferenciales</t>
  </si>
  <si>
    <t>R.6. Aumentada la resolución de los conflictos laborales</t>
  </si>
  <si>
    <t xml:space="preserve">% de resolución de los conflictos laborales </t>
  </si>
  <si>
    <t xml:space="preserve">6.1 Servicio de Mediación y Arbitraje ampliado con articulación social </t>
  </si>
  <si>
    <t>Servicio de Mediación ampliado</t>
  </si>
  <si>
    <t>Mediación Arbitraje</t>
  </si>
  <si>
    <t xml:space="preserve">6.1.1 Sindicatos y Organizaciones de empleadores en conflictos económicos, disponen de servicio de mediación laboral de calidad. </t>
  </si>
  <si>
    <t>No. de conflictos registrado en año N./ total de casos resueltos.</t>
  </si>
  <si>
    <t xml:space="preserve">155 sesiones </t>
  </si>
  <si>
    <t>6.1.1.1 Celebrar sesiones de mediación.</t>
  </si>
  <si>
    <t>No. Sesiones de mediación realizadas en el año N.</t>
  </si>
  <si>
    <t>6.1.1.2 Solicitar la elaboración de manual de procedimiento .</t>
  </si>
  <si>
    <t>No. Manual de procedimiento elaborado en el año N.</t>
  </si>
  <si>
    <t>1 Manual</t>
  </si>
  <si>
    <t>6.1.1.3 Solicitar el diseño y desarrollo de un sistema de manejo de casos.</t>
  </si>
  <si>
    <t>Sistema de manejo de casos  diseñado en el año N.</t>
  </si>
  <si>
    <t>6.1.1.4 Solicitar la creación de la sala de mediación en SDE.</t>
  </si>
  <si>
    <t>Sala de mediación creada en SDE en el año N.</t>
  </si>
  <si>
    <t>1 Sala</t>
  </si>
  <si>
    <t>6.1.1.5 Solicitar la creación de la sala de mediación en SDO.</t>
  </si>
  <si>
    <t>Sala de mediación creada en SDO en el año N.</t>
  </si>
  <si>
    <t>6.1.1.6 Solicitar la creación de la sala de mediación en San Cristóbal.</t>
  </si>
  <si>
    <t>Sala de mediación creada en San Cristóbal en el año N.</t>
  </si>
  <si>
    <t>6.1.1.7 Solicitar creación de la sala de mediación en Bani.</t>
  </si>
  <si>
    <t>Sala de mediación creada en Bani en el año N.</t>
  </si>
  <si>
    <t>6.1.1.8 Solicitar la creación de la sala de mediación en Bávaro.</t>
  </si>
  <si>
    <t>Sala de mediación creada en Bávaro  en el año N.</t>
  </si>
  <si>
    <t>6.2 Trabajadores y empleadores con mediación laboral como instancia del diálogo social fortalecida.</t>
  </si>
  <si>
    <t>Mediaciones fortalecidas</t>
  </si>
  <si>
    <t>6.2.1 Sindicatos de trabajadores y empleadores disponen de programas de capacitación en RAC.</t>
  </si>
  <si>
    <t xml:space="preserve">Un programa de capacitación </t>
  </si>
  <si>
    <t>1 programa de capacitación</t>
  </si>
  <si>
    <t>6.2.2 Elaboración de manual de capacitación.</t>
  </si>
  <si>
    <t xml:space="preserve">Manual de capacitación elaborado </t>
  </si>
  <si>
    <t>6.2.3 Realizar encuentros tripartitos sobre la RAC en materia laboral.</t>
  </si>
  <si>
    <t xml:space="preserve">No. de  encuentros tripartitos sobre RAC realizados </t>
  </si>
  <si>
    <t>3 Encuentros</t>
  </si>
  <si>
    <t>6.2.4 Capacitar sobre el rol de los sindicatos y la negociación colectiva.</t>
  </si>
  <si>
    <t xml:space="preserve">No. de perdsonas capacitadas </t>
  </si>
  <si>
    <t xml:space="preserve">100 personas </t>
  </si>
  <si>
    <t>6.2.5 Capacitar sobre la importancia de la mediación en conflictos laborales.</t>
  </si>
  <si>
    <t>100 personas</t>
  </si>
  <si>
    <t>6.3 Fortalecimiento de la Dirección de Mediación y Arbitraje</t>
  </si>
  <si>
    <t>Dirección de Mediación y Arbitraje  fortalecida</t>
  </si>
  <si>
    <t>6.3.1 Capacitar al personal de mediación y arbitraje</t>
  </si>
  <si>
    <t xml:space="preserve">Capacitar en Resolución Alterna de Conflictos </t>
  </si>
  <si>
    <t xml:space="preserve">No de mediadores capacitados </t>
  </si>
  <si>
    <t xml:space="preserve">3 Personas </t>
  </si>
  <si>
    <t>Capacitar sobre sindicatos y negaociaciones colectiva en RD</t>
  </si>
  <si>
    <t>6.3.2 Solicitar personal en mediacion y arbitrajes</t>
  </si>
  <si>
    <t xml:space="preserve">No. de personas contratadas en mediación </t>
  </si>
  <si>
    <t>6.3.3 Adquirir  mobiliarios y equipos de oficinas</t>
  </si>
  <si>
    <t xml:space="preserve">No. de mobiliarios y equipos de oficinas </t>
  </si>
  <si>
    <t>8 archivo de metal  modulares de 3 gavetas, 6 archivos de metal de 4 gavetas, 10 sillones  ejecutivos, 5 impresoras laser, 8 escritorios, 122 sillas de visitas, 10 computadoras de escritorio.</t>
  </si>
  <si>
    <t>6.3.4 Adquiiri equipos informáticos</t>
  </si>
  <si>
    <t>10 impresoras</t>
  </si>
  <si>
    <t>6.4 Trabajadores y Empleadores con acceso al servicio de  Asistencia Judicial Gratuita</t>
  </si>
  <si>
    <t>No de actores laborales con asistenacia judicial gratuita</t>
  </si>
  <si>
    <t xml:space="preserve">ASJ </t>
  </si>
  <si>
    <t>6.4.1 Gestionar nuevos expedientes ante los juzgados de trabajo.</t>
  </si>
  <si>
    <t xml:space="preserve">No. de  expedientes nuevos gestionados </t>
  </si>
  <si>
    <t xml:space="preserve">2,000 expedientes gestionados  </t>
  </si>
  <si>
    <t xml:space="preserve">6.4.2 Gestionar  resultados de expedientes ante los Juzgados de Trabajo </t>
  </si>
  <si>
    <t>No. resultados  de expedientes gestionados</t>
  </si>
  <si>
    <t>1,000 casos cerrados satisfactoriamente</t>
  </si>
  <si>
    <t>6.5. Servicio de asistencia judicial con calidad mejorada</t>
  </si>
  <si>
    <t>Servicios de asistencia judicial de calidad</t>
  </si>
  <si>
    <t xml:space="preserve">6.5.1  Desarrollar e Instalar un nuevo sistema de manejo de caso para asistencia  judicial </t>
  </si>
  <si>
    <t xml:space="preserve">Sistema de manejo de caso implementado </t>
  </si>
  <si>
    <t xml:space="preserve">40  oficinas locales  con sistema de manejo de casos instalado para asistencia judicial </t>
  </si>
  <si>
    <t xml:space="preserve">6.5.2 Visitas Regionales de supervision </t>
  </si>
  <si>
    <t xml:space="preserve">No. de visitas regionales de supervisión  </t>
  </si>
  <si>
    <t xml:space="preserve">Cuarenta (40) visitas </t>
  </si>
  <si>
    <t>6.5.3 Unificaciones de criterios</t>
  </si>
  <si>
    <t>2 unificación de criterios Cuarenta  participantes c/u</t>
  </si>
  <si>
    <t>6.5.4 Revision, actualizacion e impresion de las  Guías Asistencia Judicial</t>
  </si>
  <si>
    <t>No. de ejemplares de guías impresas</t>
  </si>
  <si>
    <t>4,000 ejemplares</t>
  </si>
  <si>
    <t xml:space="preserve">6.5.5.Gestionar  fondos para ejecución  de  sentencias </t>
  </si>
  <si>
    <t>No. de expedientes ejecutados.</t>
  </si>
  <si>
    <t>22 sentencias ejecutadas</t>
  </si>
  <si>
    <t>6.6. Departamento de asitencia judicial fortalecido</t>
  </si>
  <si>
    <t>Departamento de Asistencia Judicial fortalecido</t>
  </si>
  <si>
    <t>6.6.1 Capacitar al personal de asistencia judicial.</t>
  </si>
  <si>
    <t xml:space="preserve">No. De personas capacitadas </t>
  </si>
  <si>
    <t xml:space="preserve">110 personas capacitadas </t>
  </si>
  <si>
    <t>6.6.1.1. Capacitar  a los abogados  del Asistencia Judicial  en procedimiento y   litigacion laboral.</t>
  </si>
  <si>
    <t>6.6.2 Contratar de Alguaciles</t>
  </si>
  <si>
    <t xml:space="preserve">No. alguaciles contratados </t>
  </si>
  <si>
    <t>18 Alguaciles contratados</t>
  </si>
  <si>
    <t>6.6.3 Solicitar nombramiento de nuevo personal</t>
  </si>
  <si>
    <t>No. de Personal solicitado</t>
  </si>
  <si>
    <t>12 Paralegales para cubrir las 40 RLT que no tienen. 20 abogados (32)</t>
  </si>
  <si>
    <t xml:space="preserve">6.6.4 Readecuación área física Departamento de Asistencia Judicial </t>
  </si>
  <si>
    <t>Departemento de Asistencia judicial readecuado</t>
  </si>
  <si>
    <t>Area readecuada</t>
  </si>
  <si>
    <t>6.6.5 Adquisición de equipos informáticos</t>
  </si>
  <si>
    <t xml:space="preserve">Quince (15) computadoras,  1 Scaners, 1 Datashow,  2 impresoras multifuncional, 1 laptop. </t>
  </si>
  <si>
    <t>6.6.6 Adquisición de mobiliario</t>
  </si>
  <si>
    <t>No. de mobiliarios adquiridos</t>
  </si>
  <si>
    <t xml:space="preserve">Nueve sillones ejecutivos, archivos  de 4 gavetas, </t>
  </si>
  <si>
    <t>6.6.7 Adquisición un  vehículo</t>
  </si>
  <si>
    <t xml:space="preserve">Un (1) vehículo (camioneta)  </t>
  </si>
  <si>
    <t>3.6 Servicios de asistencia judicial ampliado</t>
  </si>
  <si>
    <t>No. De RLT con servicios de asistencia judicial</t>
  </si>
  <si>
    <t>20 RLT</t>
  </si>
  <si>
    <t>total Gastos Corrientes</t>
  </si>
  <si>
    <t>Comité Nacional de Salarios</t>
  </si>
  <si>
    <t>Objetivo Estratégica No. 6: Propiciar el ejercicio efectivo de derechos laborales.</t>
  </si>
  <si>
    <t>Objetivo Estratégica No. 9:  Promover un Dialogo Social efectivo, ético y de calidad entre los actores laborales.</t>
  </si>
  <si>
    <t>R.6. Aumentado el libre ejercicio de los derechos labores en el empleo formal privado</t>
  </si>
  <si>
    <t>6.1 Comité Nacional de Salarios fortalecido.</t>
  </si>
  <si>
    <t>Comité Nacional de salarios fortalecido</t>
  </si>
  <si>
    <t>6.1.1 Realizar reuniones con miembros permanentes del CNS y economista contratado para conocer comportamiento de la Economía Dominicana</t>
  </si>
  <si>
    <t>12 reuniones al año</t>
  </si>
  <si>
    <t xml:space="preserve">x </t>
  </si>
  <si>
    <t>CNS-RH- DAF</t>
  </si>
  <si>
    <t xml:space="preserve">6.1.2 Capacitación del  Personal </t>
  </si>
  <si>
    <t xml:space="preserve">No. de personas capacitadas en año </t>
  </si>
  <si>
    <t>6 personas capacitadas</t>
  </si>
  <si>
    <t>CNS-RH</t>
  </si>
  <si>
    <t xml:space="preserve">6.1.2.1 Capacitar al personal del CNS en materia de Resolución de Conflictos  </t>
  </si>
  <si>
    <t xml:space="preserve">No. de persona capacitadas en año </t>
  </si>
  <si>
    <t>2 personas capacitadas</t>
  </si>
  <si>
    <t>6.1.2.2 Capacitar el personal en Microsoft Excel.</t>
  </si>
  <si>
    <t>2 personas Capacitadas</t>
  </si>
  <si>
    <t xml:space="preserve">   </t>
  </si>
  <si>
    <t>CNS- RH</t>
  </si>
  <si>
    <t>6.1.2.3 Capacitar el Personal en Seguridad Social.</t>
  </si>
  <si>
    <r>
      <rPr>
        <b/>
        <sz val="10"/>
        <color rgb="FF000000"/>
        <rFont val="Century Gothic"/>
        <family val="2"/>
      </rPr>
      <t>6.1.3</t>
    </r>
    <r>
      <rPr>
        <b/>
        <sz val="10"/>
        <rFont val="Century Gothic"/>
        <family val="2"/>
      </rPr>
      <t xml:space="preserve"> Adquisición de </t>
    </r>
    <r>
      <rPr>
        <b/>
        <sz val="10"/>
        <color rgb="FF000000"/>
        <rFont val="Century Gothic"/>
        <family val="2"/>
      </rPr>
      <t xml:space="preserve"> equipos y mobiliarios </t>
    </r>
  </si>
  <si>
    <t xml:space="preserve">No. De equipos y mobiliarios adquiridos en año </t>
  </si>
  <si>
    <t>18 Equipos</t>
  </si>
  <si>
    <t>CNS-DAF</t>
  </si>
  <si>
    <t>6.1.3.1 Adquirir equipos informáticos para la oficina</t>
  </si>
  <si>
    <t xml:space="preserve">No. Equipos informáticos adquiridos en año </t>
  </si>
  <si>
    <t>1 Proyector y 1 Laptop</t>
  </si>
  <si>
    <t>6.1.3.2 Solicitar la compra de  mobiliarios de oficina</t>
  </si>
  <si>
    <t xml:space="preserve">No. de Mobiliarios adquiridos en año </t>
  </si>
  <si>
    <t>3 Archivos de madera, 3 Archivos de metal,  3 Sillas Secretariales, 4 sillas de visita, 2 silla ejecutiva.</t>
  </si>
  <si>
    <t>6.1.3.3 Solicitar la compra de una motocicleta.</t>
  </si>
  <si>
    <t xml:space="preserve">No. De Motocicleta adquirida en año </t>
  </si>
  <si>
    <t>1 Motocicleta adquirida</t>
  </si>
  <si>
    <t>6.1.4 Realizar Estudio sobre variables económicas y Salario Mínimo en Rep. Dom.</t>
  </si>
  <si>
    <t xml:space="preserve">No. De estudios realizados en año </t>
  </si>
  <si>
    <t xml:space="preserve"> Un (1) estudio sobre variables económicas y salario mínimo en Rep. Dom.</t>
  </si>
  <si>
    <t>CNS-Economista</t>
  </si>
  <si>
    <t>6.1.4.1 Analizar informe sobre el comportamiento del Indice de Precios al Consumidor (IPC)</t>
  </si>
  <si>
    <t xml:space="preserve">No. de informes analizados sobre el comportamiento del  inidce de precios al consumidor </t>
  </si>
  <si>
    <t>3 Informes analizados   sobre el IPC</t>
  </si>
  <si>
    <t xml:space="preserve">6.1.4.2 Analizar informes sobre la canasta familiar </t>
  </si>
  <si>
    <t xml:space="preserve">No. de informes analizados sobre la canasta familiar </t>
  </si>
  <si>
    <t>3 Informes analizados</t>
  </si>
  <si>
    <t xml:space="preserve">6.1.5 Solicitar Reajuste de salario para el personal del CNS </t>
  </si>
  <si>
    <t>CNS-RH-DAF</t>
  </si>
  <si>
    <t>6.1.5.1 Solicitar aumento  de salario para el personal del CNS</t>
  </si>
  <si>
    <t>No. De personas con  aumento de salarios en año</t>
  </si>
  <si>
    <t>6 personas con salarios aumentados</t>
  </si>
  <si>
    <t xml:space="preserve">6.1.5.2 Solicitar la contratación de Recursos Humanos especializados </t>
  </si>
  <si>
    <t xml:space="preserve">No. de personas contratadas en año </t>
  </si>
  <si>
    <t>1 Economista  y un Abogado contratado</t>
  </si>
  <si>
    <t>RH- DAF</t>
  </si>
  <si>
    <t>6.2 Trabajadores disponen de Salarios Minimos Nacional actualizados por rama de actividad económica.</t>
  </si>
  <si>
    <t>No. de tarifoias de salarios minimos actualizadas</t>
  </si>
  <si>
    <t>7 Tarifas actalzadas</t>
  </si>
  <si>
    <t>CNS</t>
  </si>
  <si>
    <t>6.2.1 Convocar a los actores laborales</t>
  </si>
  <si>
    <t xml:space="preserve">No. de Convocatorias realizadas en año </t>
  </si>
  <si>
    <t xml:space="preserve">21 convocatorias </t>
  </si>
  <si>
    <t>6.2.2 Revisar las Tarifas de Salario Mínimo.</t>
  </si>
  <si>
    <t xml:space="preserve">No. de tarifas revisadas en año </t>
  </si>
  <si>
    <t>7  tarifas revisadas</t>
  </si>
  <si>
    <t>6.3 Actores socio-laborales incrementan sus conocimientos sobre salarios mínimos</t>
  </si>
  <si>
    <t>No. de actores sociolaborales con conocimiento sobre el salarios mínimos</t>
  </si>
  <si>
    <t>4,200 resolciones entregadas</t>
  </si>
  <si>
    <t xml:space="preserve">6.3.1 Formar multiplicadores de información sobre la correcta aplicación del Salario Mínimo                   </t>
  </si>
  <si>
    <t>No. de multiplicadores formados  sobre la aplicación del SM en año n</t>
  </si>
  <si>
    <t>10 personas formadas</t>
  </si>
  <si>
    <t>CNS-RR.PP.-OIT</t>
  </si>
  <si>
    <t>6.3.2 Informar a nuestros usuarios sobre las resoluciones actualizadas emitidas por el CNS</t>
  </si>
  <si>
    <t xml:space="preserve">No. de resoluciones publicadas en año </t>
  </si>
  <si>
    <t>4200 Resoluciones y Certificaciones entregadas (Incluido vía presencial, teléfonica y electrónica)</t>
  </si>
  <si>
    <t xml:space="preserve">CNS </t>
  </si>
  <si>
    <t>6.3.3 Solicitar Impresión Folleto "Conozca el Comité Nacional de Salarios (CNS)"</t>
  </si>
  <si>
    <t xml:space="preserve">No. de Folletos impresos en año </t>
  </si>
  <si>
    <t xml:space="preserve">1500 ejemplares de impresos </t>
  </si>
  <si>
    <t>C.N.S.-RR.PP.</t>
  </si>
  <si>
    <t>6.3.4 Convocar a Representantes de trabajadores y empleadores  para concocer sobre el Convenio 189 de la OIT de los trabajdores domésticos en la Rep. Dom.</t>
  </si>
  <si>
    <t xml:space="preserve">No. de reuniones realizadas en año </t>
  </si>
  <si>
    <t>3  reuniones realizadas</t>
  </si>
  <si>
    <t>4.3.4.1 Realizar Levantamiento de información acerca de los trabajadores domésticos en la Rep. Dom.</t>
  </si>
  <si>
    <t xml:space="preserve">No. de informaciones levantadas en año </t>
  </si>
  <si>
    <t>1 levantamiento de información realizado</t>
  </si>
  <si>
    <t>OMLAD</t>
  </si>
  <si>
    <t>6.3.4.2 Socializar con los actores las informaciones encontradas del trabajo doméstico</t>
  </si>
  <si>
    <t>No. de socialización realizadas</t>
  </si>
  <si>
    <t>3 Socalización</t>
  </si>
  <si>
    <t xml:space="preserve">6.3.4.3 Implementar plan de acción para el efectivo cumplimiento del Salario Mínimo en el sector agrícola         </t>
  </si>
  <si>
    <t>Un Plan de Acción implementado</t>
  </si>
  <si>
    <t>Un (1) plan de acción implementado</t>
  </si>
  <si>
    <t>CNS-OIT-USDOL</t>
  </si>
  <si>
    <t xml:space="preserve">6.3.4.3.1 Levantar informaciones sobre la aplicación del Salario Mínimo en el sector agrícola                   </t>
  </si>
  <si>
    <t>OMLAD-OIT-USDOL</t>
  </si>
  <si>
    <t xml:space="preserve">6.3.4.3.2 Diseñar borrador de plan de acción a ser consensuado con los sectores              </t>
  </si>
  <si>
    <t xml:space="preserve">Un borrador diseñado en año </t>
  </si>
  <si>
    <t>1 borrador de plan de acción realizado</t>
  </si>
  <si>
    <t xml:space="preserve">6.3.4.3.3 Reunir los sectores con acompañamiento de la OIT y el USDOL               </t>
  </si>
  <si>
    <t xml:space="preserve">No. De reuniones realizadas en año </t>
  </si>
  <si>
    <t>Tres (3) Reuniones realizadas</t>
  </si>
  <si>
    <t>6.2 Divulgar oportunamente las resoluciones de salarios del CNS</t>
  </si>
  <si>
    <t>No. de Resoluciones de salario publicadas a tiempo oportuno</t>
  </si>
  <si>
    <t>7 publicaciones de resoluciones de Salarios Mínimos</t>
  </si>
  <si>
    <t>CNS- RR.PP.- DAF</t>
  </si>
  <si>
    <t xml:space="preserve">6.2.1.1 Publicar las Resoluciones de Salario Mínimo en periódico de circulación nacional                          </t>
  </si>
  <si>
    <t xml:space="preserve">No. de  Resoluciones de Salarios Minimos publicadas a tiempo en año </t>
  </si>
  <si>
    <t>Siete (7) publicaciones de Resoluciones de Salarios Mínimos</t>
  </si>
  <si>
    <t>CNS-OMLAD</t>
  </si>
  <si>
    <t xml:space="preserve">6.2.1.2 Publicar las Resoluciones de Salario Mínimo en el portal digital de la OMLAD                          </t>
  </si>
  <si>
    <t>No. de  Resoluciones de Salarios Minimos publicadas a tiempo oportuno</t>
  </si>
  <si>
    <t xml:space="preserve">6.2.1.3 Solicitar diseño e impresión brochures sobre información de Salario Mínimo del sector privado no sectorizado                          </t>
  </si>
  <si>
    <t xml:space="preserve">No. de brochures impresos en año </t>
  </si>
  <si>
    <t>500 brochures impresos</t>
  </si>
  <si>
    <t xml:space="preserve">6.2.1.4 Solicitar diseño e impresión de brochure sobre salario mínimo del sector agrícola                          </t>
  </si>
  <si>
    <t xml:space="preserve">6.2.1.5 Solicitar diseño y colocación de mini-vallas publicitarias sobre la efectiva aplicación del salario mínimo del sector agrícola                         </t>
  </si>
  <si>
    <t xml:space="preserve">No. de mini-vallas diseñadas y colocadas en año </t>
  </si>
  <si>
    <t>Seis (6) mini-vallas diseñadas y colocadas por 2 meses</t>
  </si>
  <si>
    <t>6.2.1.6 Solicitar la compra de material gastable de oficina</t>
  </si>
  <si>
    <t xml:space="preserve">No. De material gastable comprado en año </t>
  </si>
  <si>
    <t xml:space="preserve">12 Toners adquiridos </t>
  </si>
  <si>
    <t>`</t>
  </si>
  <si>
    <t>PRODUCTO 4 :   Trabajadores y Empleadores disponen de comité nacional de salarios fortalecido.</t>
  </si>
  <si>
    <t>ACTIVIDAD OOO1: Tarifas de Salarios Minimos Revisadas y Actualizadas.</t>
  </si>
  <si>
    <t>Contribuciones al seguro de riesgo laboral</t>
  </si>
  <si>
    <t>Total  Sueldos Fijos con sus deducciones</t>
  </si>
  <si>
    <t>Total gastos corrientes presupuestado</t>
  </si>
  <si>
    <t xml:space="preserve">Total gastos sueldos fijos y corrientes </t>
  </si>
  <si>
    <t>Dirección de Trabajo Infantil</t>
  </si>
  <si>
    <t>Objetivo Estratégico No.7: Prevención y erradicación sostenida del trabajo infantil y sus peores formas</t>
  </si>
  <si>
    <t>Credito Extenos</t>
  </si>
  <si>
    <t>R.7 Reducida la proporción de niños, niñas y adolescentes entre 5 y 17 años que realizan trabajo infantil en el régimen asalariado dependiente.</t>
  </si>
  <si>
    <t xml:space="preserve"> % de Niños, Niñas y adolescentes en edad de 5 a 17 año en Trabajo Infantil en el régimen asalariado dependiente
Tasa de Variación de niños, niñas y adolescentes de 5 a 17 años en TI en el régimen asalariado dependiente</t>
  </si>
  <si>
    <t>7.1 Certificación de Libre Trabajo Infantil en sectores productivos implementado</t>
  </si>
  <si>
    <t>No. de empresas libres de T I</t>
  </si>
  <si>
    <t>7.1.1 Realizar evaluaciones de las empresas sobre el trabajo infantil</t>
  </si>
  <si>
    <t>No. de evaluaciones realizadas sobre TI en año n</t>
  </si>
  <si>
    <t xml:space="preserve">3 Evaluaciones </t>
  </si>
  <si>
    <t>DPETI</t>
  </si>
  <si>
    <t>7.1.2 Firmar documento de compromiso con las empresas interesadas en certificarse</t>
  </si>
  <si>
    <t xml:space="preserve">No. documentos compromisos con las empresas firmados </t>
  </si>
  <si>
    <t>3 Documentos</t>
  </si>
  <si>
    <t xml:space="preserve">7.1.3 Sensibilizar a las empresas sobre  la incorporación  de los derechos fundamentales de niños, niñas y adolescentes en el Proceso de inducción  de los trabajadores </t>
  </si>
  <si>
    <t>No. de empresas sensiblizadas en derechos fundamentales  de NNA en año n</t>
  </si>
  <si>
    <t>3 Empresas</t>
  </si>
  <si>
    <t>7.1.4 Capacitar a las empresas que participan en  el procesos de certificación sobre  prevención y erradicación de trabajo infantil  y sus peores formas.</t>
  </si>
  <si>
    <t>No. de empresas capacitadas en el proceso de certificación en año n</t>
  </si>
  <si>
    <t xml:space="preserve">3 Empresas </t>
  </si>
  <si>
    <t>7.2 Sistema Nacional de Seguimiento y Monitoreo de lucha contra el Trabajo Infantil Instalado y funcionando.</t>
  </si>
  <si>
    <t>Sistema diseñado e implementado en año n</t>
  </si>
  <si>
    <t>7.2.1 Diseñar Sistema</t>
  </si>
  <si>
    <t>Sistema diseñado en año n</t>
  </si>
  <si>
    <t>7.2.2  Implementar Sistema</t>
  </si>
  <si>
    <t>Sistema implementado en año n</t>
  </si>
  <si>
    <t xml:space="preserve">7.2.3  Elaborar manual de funcionamiento del sistema </t>
  </si>
  <si>
    <t>Manual de modulo elaborado en año n</t>
  </si>
  <si>
    <t>7.2.4 Solicitar capacitación al personal sobre el Manual de funcionamiento del Sistema.</t>
  </si>
  <si>
    <t>No. De Personas capacitadas en año n</t>
  </si>
  <si>
    <t>30 Personas</t>
  </si>
  <si>
    <t>7.3 Estrategia de sensibilización permanente sobre los riesgos del trabajo infantil adoptada</t>
  </si>
  <si>
    <t xml:space="preserve">No. De actividades de sensibilización realizadas en año n  </t>
  </si>
  <si>
    <t>10 Estratégias</t>
  </si>
  <si>
    <t>7.3.1 Sensibilizar agrupaciones comunitarias.</t>
  </si>
  <si>
    <t xml:space="preserve">No. De agrupaciones sensibilizadas en año </t>
  </si>
  <si>
    <t xml:space="preserve">2 Agrupaciones </t>
  </si>
  <si>
    <t xml:space="preserve">7.3.2 Sensibilizar agrupaciones de empleadores y trabajadores. </t>
  </si>
  <si>
    <t xml:space="preserve">24 Agrupaciones </t>
  </si>
  <si>
    <t>7.3.3 Sensibilizar personal del Ministerio de Trabajo Sobre Trabajo Infantil.</t>
  </si>
  <si>
    <t xml:space="preserve">No. De personas sensibilizadas en año </t>
  </si>
  <si>
    <t>40 personas del MT</t>
  </si>
  <si>
    <t>7.3.4 Sensibilizar integrantes de centros educativos sobre Trabajo Infantil</t>
  </si>
  <si>
    <t xml:space="preserve">No. De Centros educativos sensibilizadas en año </t>
  </si>
  <si>
    <t xml:space="preserve">12 Integrantes </t>
  </si>
  <si>
    <t>DITI/Despacho/DAF/DRH/DPD</t>
  </si>
  <si>
    <t xml:space="preserve">7.3.5 Sensibilizar agrupaciones religiosas </t>
  </si>
  <si>
    <t xml:space="preserve">6 Agrupaciones </t>
  </si>
  <si>
    <t xml:space="preserve"> 7.3.6 Sensibilizar agrupaciones del sector agrícola. </t>
  </si>
  <si>
    <t xml:space="preserve">No. De Agrupaciones Sensibilizadas en año </t>
  </si>
  <si>
    <t xml:space="preserve">3 Agrupaciones </t>
  </si>
  <si>
    <t>7.3.7 Sensibilizar agrupaciones sociales del sector turismo</t>
  </si>
  <si>
    <t xml:space="preserve">No. Agrupaciones sensibilizadas en año </t>
  </si>
  <si>
    <t xml:space="preserve">7.3.8 Sensibilizar en el marco de las reuniones con actores del sistema </t>
  </si>
  <si>
    <t xml:space="preserve">12 Reuniones </t>
  </si>
  <si>
    <t xml:space="preserve">7.3.9 Sensibilizar a traves de los medios de comunicación </t>
  </si>
  <si>
    <t xml:space="preserve">No. De medios de comunicación visitados </t>
  </si>
  <si>
    <t>10 Medios</t>
  </si>
  <si>
    <t>7.3.10 Formar multiplicadores sobre Trabajo Infantil y sus Peores Formas.</t>
  </si>
  <si>
    <t xml:space="preserve">No De multiplicadores formados en año </t>
  </si>
  <si>
    <t>30 Multiplicadores</t>
  </si>
  <si>
    <t>7.4 Células de vigilancia de prevención y Erradicación sostenida de trabajo infantil y sus peores formas, instaladas y funcionando.</t>
  </si>
  <si>
    <t xml:space="preserve">No. de comites o Celulas de Vigilancias creadas, sensibilizadas y acompañadas </t>
  </si>
  <si>
    <t>7.4.1 Crear Comités o Células de Vigilancia.</t>
  </si>
  <si>
    <t>No. Comités o Células Creadas en el año n</t>
  </si>
  <si>
    <t>3 Comités</t>
  </si>
  <si>
    <t xml:space="preserve">7.4.2 Sensibilizar en el marco de la Creación de los Comités o Células de Vigilancia </t>
  </si>
  <si>
    <t>No. Comités o Células sensibilizadas en el año n</t>
  </si>
  <si>
    <t>7.4.3 Acompañar de los Comités o Células de Vigilancias de las RLT</t>
  </si>
  <si>
    <t>No. de encuentros realizados en el año n</t>
  </si>
  <si>
    <t>23 Encuentros</t>
  </si>
  <si>
    <t>7.5 Trabajo Infantil y sus Peores Formas detectado y reducido.</t>
  </si>
  <si>
    <t>No. de NNA detectados y reducidos</t>
  </si>
  <si>
    <t>200 NNA</t>
  </si>
  <si>
    <t>DEPETI/DGE/DAF/Inspecion/RLTS/CDN/CDLS</t>
  </si>
  <si>
    <t>7.5.1 Realizar intervenciones de deteccion y retiro de NNA</t>
  </si>
  <si>
    <t>No. de intervenciones en el año n</t>
  </si>
  <si>
    <t xml:space="preserve">30 Intervenciones </t>
  </si>
  <si>
    <t xml:space="preserve">7.5.1.1 Realizar Intervenciones focalizadas en zonas urbanas. </t>
  </si>
  <si>
    <t>No. de Intervenciones realizadas en el año n</t>
  </si>
  <si>
    <t xml:space="preserve">15 Intervenciones </t>
  </si>
  <si>
    <t>7.5.1.2  Intervenciones focalizadas en zonas rural.</t>
  </si>
  <si>
    <t>No. de Intervenciones realizadas en año n</t>
  </si>
  <si>
    <t xml:space="preserve">7.5.1.3 Dar seguimiento a denumcias y retiros de NNA en Trabajo Infantil </t>
  </si>
  <si>
    <t>No. de NNA denunciados y retirados del TI</t>
  </si>
  <si>
    <t>15 Informes de seguimiento a NNA</t>
  </si>
  <si>
    <t>7.5.1.4 Dar seguimiento a denuncias (website MT y APP).</t>
  </si>
  <si>
    <t>No. de denuncias recibidas en año n</t>
  </si>
  <si>
    <t xml:space="preserve">12 Denuncias </t>
  </si>
  <si>
    <t xml:space="preserve">7.5.1.5 Coordinar el seguimiento a NNA retirados del Trabajo Infantil </t>
  </si>
  <si>
    <t>No. de sesiones Realizadas en año n</t>
  </si>
  <si>
    <t xml:space="preserve">200 Sesiones </t>
  </si>
  <si>
    <t>7.6 Politicas Públicas de Prevención y Erradicación Sostenida del Trabajo Infantil y sus peores formas impulsadas, bajo la rectoria del  Ministerio de Trabajo .</t>
  </si>
  <si>
    <t xml:space="preserve">No. de Politicas Públicas impulsadas en año </t>
  </si>
  <si>
    <t>DEPETI/Despacho/DGT/RLT/CDN/CDLS</t>
  </si>
  <si>
    <t>7.6.1 Realizar sesiones de trabajo con el Comité Directivo Nacional (CDN)</t>
  </si>
  <si>
    <t>No. de Sesiones Realizadas en año n</t>
  </si>
  <si>
    <t>6 Sesiones</t>
  </si>
  <si>
    <t>7.6.2 Reuniones con el Comité Ejecutivo del CDN</t>
  </si>
  <si>
    <t>No. de Reuniones realizadas en año n</t>
  </si>
  <si>
    <t>6 Reuniones</t>
  </si>
  <si>
    <t xml:space="preserve"> 7.6.3 Sesiones de trabajo con la Comisión Contra el Abuso y la Explotación Sexual Comercial.</t>
  </si>
  <si>
    <t>PRODUCTO: Num. 5 :Trabajadores y empleadores en el régímen asalariado dependiente con Prevención y Erradicación sostenidad del Trabajo Infantil.</t>
  </si>
  <si>
    <t>ACTIVIDAD OOO1: Certificación libre trabajo infantil  (LTI) en sectores productivos implementado,                                                                                                                           gastos corrientes</t>
  </si>
  <si>
    <t>ACTIVIDAD OOO2: Estrategia de sesibilización permanente sobre los riesgos del trabajo infantiladoptada                                                                                                             gastos corrientes</t>
  </si>
  <si>
    <t>ACTIVIDAD OOO3: Retirada de Niños, Niñas y Adolescentes del Trabajo Infantil</t>
  </si>
  <si>
    <t>SUELDOS FIJOS</t>
  </si>
  <si>
    <t>CONTRIBUCIONES AL SEGURO DE SALUD</t>
  </si>
  <si>
    <t>CONTRIBUCIONES AL SEGURO DE PENSIONES</t>
  </si>
  <si>
    <t xml:space="preserve"> CONTRIBUCIONES AL SEGURO DE RIESGO LABORAL</t>
  </si>
  <si>
    <t>Gastos corrientes</t>
  </si>
  <si>
    <t>TOTAL GASTOS SUELDOS  FIJOS Y GASTOS CORRIENTES.</t>
  </si>
  <si>
    <t>Igualdad de Oportunidades y  No Discriminación</t>
  </si>
  <si>
    <r>
      <t>Area Estratégica:</t>
    </r>
    <r>
      <rPr>
        <sz val="14"/>
        <color indexed="8"/>
        <rFont val="Century Gothic"/>
        <family val="2"/>
      </rPr>
      <t xml:space="preserve"> Igualdad de Oportunidades y no Discriminación</t>
    </r>
  </si>
  <si>
    <r>
      <t xml:space="preserve">Objetivo Estrategico No.6 : </t>
    </r>
    <r>
      <rPr>
        <sz val="14"/>
        <color indexed="8"/>
        <rFont val="Century Gothic"/>
        <family val="2"/>
      </rPr>
      <t>Propiciar el ejercicio efectivo de derechos laborales</t>
    </r>
  </si>
  <si>
    <r>
      <t xml:space="preserve">Objetivo Estratégico No.8 : </t>
    </r>
    <r>
      <rPr>
        <sz val="14"/>
        <color indexed="8"/>
        <rFont val="Century Gothic"/>
        <family val="2"/>
      </rPr>
      <t>Garantizar  una cultura de Igualdad de Oportunidades  y no Discriminación</t>
    </r>
  </si>
  <si>
    <t>Productos/Actividades/    Acciones</t>
  </si>
  <si>
    <t>Resultado No. 4: Aumentado el libre ejecicio de los derechos laborales en el empleo formal privado.</t>
  </si>
  <si>
    <t>4.1. Dirección de Igualdad de Oportunidades y no Discriminación fortalecida.</t>
  </si>
  <si>
    <t>Dirección de IDOND Fortalecida</t>
  </si>
  <si>
    <t>Dirección Fortalecida</t>
  </si>
  <si>
    <t>Dirección de Igualdad de Oportunidades  y No Discriminacion</t>
  </si>
  <si>
    <t>4.1.1 Solicitar de personal técnico.</t>
  </si>
  <si>
    <t>No. de técnicos solicitados en año n</t>
  </si>
  <si>
    <t xml:space="preserve">2 Técnicos </t>
  </si>
  <si>
    <t>D. Recursos Humanos y DAF</t>
  </si>
  <si>
    <t xml:space="preserve">4.1.1.1 Solicitar de personal técnico para la División de Atención a la Discapacidad </t>
  </si>
  <si>
    <t>1 Técnico</t>
  </si>
  <si>
    <t xml:space="preserve"> División de Atención a la  Discapacidad</t>
  </si>
  <si>
    <t>4.1.1.2 Solicitar de personal técnico para la División de Atención en la  Diversidad</t>
  </si>
  <si>
    <t>No. de técnicos soilicitados en año n</t>
  </si>
  <si>
    <t xml:space="preserve"> División de Atención en la  Diversidad</t>
  </si>
  <si>
    <t>4.1.1.3 Solicitar de personal técnico para la División de Atención VIH/SIDA</t>
  </si>
  <si>
    <t xml:space="preserve">No. de técnicos solicitados </t>
  </si>
  <si>
    <t>3 Técnicos</t>
  </si>
  <si>
    <t>4.1.1.4 Solicitar de personal técnico para el Departamento de Equidad de Género</t>
  </si>
  <si>
    <t>No. de técnicos solicitados</t>
  </si>
  <si>
    <t>2 Técnicos</t>
  </si>
  <si>
    <t xml:space="preserve">4.1.1.5 Solicitud de coordinador de la Dirección </t>
  </si>
  <si>
    <t>No. de coordinador</t>
  </si>
  <si>
    <t>1 Coordinador</t>
  </si>
  <si>
    <t>4.1.2 Capacitación para el personal de la Dirección de Igualdad de Oportunidades y No Discriminación, en  temas relacionados con sus áreas.</t>
  </si>
  <si>
    <t>9 personas</t>
  </si>
  <si>
    <t>4.1.2.1 Capacitar el personal del Depto. de Equidad Género.</t>
  </si>
  <si>
    <t xml:space="preserve"> Departamento de Equidad  Género</t>
  </si>
  <si>
    <t>4.1.2.2 Capacitar el personal de la División de Atención de VIH/Sida.</t>
  </si>
  <si>
    <t xml:space="preserve">  Division de Atencion VIH-Sida (DIDAVIHSIDA)</t>
  </si>
  <si>
    <t>4.1.2.3 Capacitar el personal de la División de Atención en la Discapacidad.</t>
  </si>
  <si>
    <t>2 Personas</t>
  </si>
  <si>
    <t>4.1.2.4 Capacitar el personal de la División de Atención en la Diversidad.</t>
  </si>
  <si>
    <t>4.1.3  Solicitud  readecuación  infraestructura física de la Dirección de Igualdad de Oportunidades.</t>
  </si>
  <si>
    <t>Infraestructura física readecuada en año n.</t>
  </si>
  <si>
    <t>Readecuación</t>
  </si>
  <si>
    <t>DIOND</t>
  </si>
  <si>
    <t>4.1.3.1 Solicitar readecuación de infraestructura  para todas las áreas.</t>
  </si>
  <si>
    <t>No. de áreas  readecuadas en año n</t>
  </si>
  <si>
    <t>4 áreas</t>
  </si>
  <si>
    <t>DIOND. Equidad de Género, VIH-SIDA, Atención a la Discapacidad,  Atención  en la Diversidad</t>
  </si>
  <si>
    <t>4.1.4   Equipamiento de la Dirección Igualdad de Oportunidades.</t>
  </si>
  <si>
    <t>No. equipos tecnológicos y mobiliario de oficina.</t>
  </si>
  <si>
    <t>24 Equipos.</t>
  </si>
  <si>
    <t xml:space="preserve">Dirección de Igualdad de Oportunidades </t>
  </si>
  <si>
    <t xml:space="preserve">4.1.4.1  Solicitud de equipos tecnológicos </t>
  </si>
  <si>
    <t>No. equipos tecnológicos solicitados en año n.</t>
  </si>
  <si>
    <t>16 Equipos tecnológicos.</t>
  </si>
  <si>
    <t xml:space="preserve">4.1.4.1.1 Solicitar equipos tecnológicos para el Depto.  de Equidad  Género. </t>
  </si>
  <si>
    <t xml:space="preserve">1-Computadora
1-Proyector 
2-Laptop 
</t>
  </si>
  <si>
    <t xml:space="preserve">4.1.4.1.2 Solicitar de equipos tecnológicos para la División de Atención a  VIH-Sida. </t>
  </si>
  <si>
    <t xml:space="preserve"> División de Atención VIH-Sida (DIDAVIHSIDA)</t>
  </si>
  <si>
    <t>4.1.4.1.3 Solicitar equipos tecnológicos  para la División de Atención a la  Discapacidad .</t>
  </si>
  <si>
    <t xml:space="preserve">1- Computadora
2- Laptop                                                                                                                                                                                                                                                                                                                                                1- Impresora multifuncional     1-Proyector  
</t>
  </si>
  <si>
    <t>4.1.4.1.4 Solicitar equipos tecnológicos  para la División de Atención en la Diversidad.</t>
  </si>
  <si>
    <t>1- Computadora
2-Laptop 
1- Proyector</t>
  </si>
  <si>
    <t>4.1.5 Solicitud  de mobiliario de oficina.</t>
  </si>
  <si>
    <t>No. de mobiliarios de oficina solicitados en año n.</t>
  </si>
  <si>
    <t xml:space="preserve"> 8 Mobiliarios</t>
  </si>
  <si>
    <t xml:space="preserve">4.1.5.1 Solicitar  de  mobiliario de oficina para la División de Equidad  Género. </t>
  </si>
  <si>
    <r>
      <t xml:space="preserve">
1-sillas ejecutiva</t>
    </r>
    <r>
      <rPr>
        <sz val="10"/>
        <color indexed="8"/>
        <rFont val="Century Gothic"/>
        <family val="2"/>
      </rPr>
      <t xml:space="preserve">
</t>
    </r>
  </si>
  <si>
    <t xml:space="preserve">4.1.5.2 Solicitar de  mobiliario de oficina para la División de Atención a  VIH-Sida. </t>
  </si>
  <si>
    <t xml:space="preserve">  División de Atención VIH-Sida (DIDAVIHSIDA)</t>
  </si>
  <si>
    <t>4.1.5.3 Solicitar de  mobiliario de oficina para la División de Atención a la  Discapacidad .</t>
  </si>
  <si>
    <t>No. de mobiliario de oficina solicitados en año n.</t>
  </si>
  <si>
    <t xml:space="preserve">1-escritorio
2-sillas ejecutiva
</t>
  </si>
  <si>
    <t>4.1.5.4 Solicitar de  mobiliario de oficina  para la División de Atención en la Diversidad.</t>
  </si>
  <si>
    <t xml:space="preserve">4.1.6 Firma de acuerdos  interinstitucionales en materia de Igualdad de Oportunidades. </t>
  </si>
  <si>
    <t>No. de acuerdos interinstitucionales firmados en año n.</t>
  </si>
  <si>
    <t xml:space="preserve"> 2  Acuerdos.</t>
  </si>
  <si>
    <t>Dirección de Igualdad de Oportunidades</t>
  </si>
  <si>
    <t>4.1.6.1 Coordinar acuerdos con el sector laboral, en Género, VIH-SIDA discapacidad y disversidad.</t>
  </si>
  <si>
    <t>No.de acuerdos firmados en año n.</t>
  </si>
  <si>
    <t>2 Acuerdos</t>
  </si>
  <si>
    <t>Equidad  Género, Diversidad,  PC y VIH-Sida.</t>
  </si>
  <si>
    <t>4.1.6.2 Firmar acuerdo para la extensión del horario de las estancias infantiles después de la 5:00 pm en beneficio de las madres soltera.</t>
  </si>
  <si>
    <t>No de acuerdos firmados</t>
  </si>
  <si>
    <t>1 Acuerdo</t>
  </si>
  <si>
    <t xml:space="preserve"> 4.2 Actores socio- laborales Sensibilizados en materia de Igualdad de Oportunidades y no discriminación en el ámbito laboral</t>
  </si>
  <si>
    <t>No. de actores laborales sensibilizados en año n.</t>
  </si>
  <si>
    <t xml:space="preserve">5,000 Personas  externo                    250 personas  internas </t>
  </si>
  <si>
    <r>
      <t>4.2.1 Realizar Conversatorio, virtual o presencial</t>
    </r>
    <r>
      <rPr>
        <b/>
        <sz val="10"/>
        <color indexed="8"/>
        <rFont val="Century Gothic"/>
        <family val="2"/>
      </rPr>
      <t xml:space="preserve">  sobre Igualdad de Oportunidades.</t>
    </r>
  </si>
  <si>
    <t>No.  conversatorios realizados en año n</t>
  </si>
  <si>
    <t>1 conversatorio</t>
  </si>
  <si>
    <t xml:space="preserve">4.2.1.1 Realizar charlas virtuales y presenciales de sensibilización sobre marco normativo laboral, nacional e internacional desde un enfoque de equidad de género.
</t>
  </si>
  <si>
    <t xml:space="preserve">No. de personas sensibilizadas en año n. </t>
  </si>
  <si>
    <t>1,250 personas</t>
  </si>
  <si>
    <t>4.2.1.2 Realizar paneles de difusión, virtuales  o presenciales de sensibilización sobre Convenio No. 183 sobre la protección de la maternidad.</t>
  </si>
  <si>
    <t xml:space="preserve">No. de personas capacitadas en año n. </t>
  </si>
  <si>
    <t>250 personas</t>
  </si>
  <si>
    <t>4.2.1.3 Realizar paneles de difusión, virtuales  o presenciales de sensibilización sobre Convenio No. 189 sobre trabajadoras y trabajadores doméstica.</t>
  </si>
  <si>
    <t xml:space="preserve">4.2.1.4 Realizar paneles de difusión, virtuales  o presenciales de sensibilización sobre Convenio No. 156 </t>
  </si>
  <si>
    <t>200 personas</t>
  </si>
  <si>
    <t>4.2.1.5  Realizar paneles de difusión, virtuales  o presenciales sobre el acoso sexual y laboral.</t>
  </si>
  <si>
    <t>4.2.1.6 Realizar paneles de difusión virtuales  o presenciales  sobre estereotipos de género y discriminación en el empleo y la ocupación.</t>
  </si>
  <si>
    <t>No. de capacitación en año n.</t>
  </si>
  <si>
    <t>4.2.1.7 Sensibilizar sobre tema de Explotación sesual comercial, trata y trafico de personas</t>
  </si>
  <si>
    <t>No. de personas sensiblizadas</t>
  </si>
  <si>
    <t xml:space="preserve">
4.2.1.8 Coordinar con  la mesa  intersectoriales  de género.
</t>
  </si>
  <si>
    <t>No. reuniones intersectoriales conformadas en año n</t>
  </si>
  <si>
    <t xml:space="preserve"> 10 reuniones</t>
  </si>
  <si>
    <t xml:space="preserve">4.2.1.9 Realizar paneles de difusión, virtuales  o presenciales de sensibilización sobre marco normativo laboral, nacional e internacional desde un enfoque en las mujeres.
</t>
  </si>
  <si>
    <t>5 paneles</t>
  </si>
  <si>
    <t>4.2.2 Sensiblización  virtuales  o presenciales sobre de la Ley 135-11 sobre VIH-Sida</t>
  </si>
  <si>
    <t xml:space="preserve">4.2.2.1 Impartir charlas en coordinación  con la  Dirección General de Higiene y Seguridad  sobre la Ley 135-11 de VHI-Sida.  </t>
  </si>
  <si>
    <t>No. de personas capacitadas en año n.</t>
  </si>
  <si>
    <t xml:space="preserve">400 personas </t>
  </si>
  <si>
    <t xml:space="preserve">  Division de Atencion VIH-Sida (DIDAVIHSIDA),       Dirección de Higiene y Seguridad.</t>
  </si>
  <si>
    <t>4.2.2.2 Realizar Paneles  virtuales  o presenciales Laboratorios Clinicos, sobre la Ley 135-11 de  VIH/Sida.</t>
  </si>
  <si>
    <t>No. personas capacitadas en año n.</t>
  </si>
  <si>
    <t xml:space="preserve"> Division de Atencion VIH-Sida (DIDAVIHSIDA)</t>
  </si>
  <si>
    <t>4.2.2.3 Realizar encuentros virtuales o presenciales de sensibilización a empresas que adoptarán las políticas de VIH/SIDA en el mundo del trabajo, con la finalidad de firmar memorandas de  entendimientos con el Ministerio de Trabajo</t>
  </si>
  <si>
    <t xml:space="preserve">No. de visitas a personas sensibilizadas en año n. </t>
  </si>
  <si>
    <t>150 personas</t>
  </si>
  <si>
    <t xml:space="preserve">  Division de Atencion VIH-Sida (DIDAVIHSIDA) </t>
  </si>
  <si>
    <t xml:space="preserve">4.2.2.4  Sensibilizar de forma  virtuales o presenciales a empresas privadas, zona franca, sector turismo, sobre la 
Ley 135-11 VHI/Sida </t>
  </si>
  <si>
    <t xml:space="preserve">450 personas </t>
  </si>
  <si>
    <t xml:space="preserve">  Division de Atencion VIH-Sida (DIDAVIHSIDA).</t>
  </si>
  <si>
    <t>4.2.2.5  Monitorear de forma virtual o presencial a empresas privadas, laboratorios clínicos, zona franca, sector turismo.</t>
  </si>
  <si>
    <t xml:space="preserve">No. De empresas  monitoreadas en año n. </t>
  </si>
  <si>
    <t xml:space="preserve">50 empresas </t>
  </si>
  <si>
    <t>4.2.3 Sensiblización  presencial o virtual de la Ley 5-13 para las personas con discapacidad.</t>
  </si>
  <si>
    <t xml:space="preserve">No. de personas senbilizadas en año n. </t>
  </si>
  <si>
    <t>División de Atención a la Discapacidad.</t>
  </si>
  <si>
    <t>4.2.3.1 Sensibilizar en forma virtual o presencial a las Direcciones de Recursos Humanos de las empresas sobre discapacidad.</t>
  </si>
  <si>
    <t xml:space="preserve">No. de personas sesibilizadas en año n. </t>
  </si>
  <si>
    <t>625 personas</t>
  </si>
  <si>
    <t>División de Atención a la Discapacidad</t>
  </si>
  <si>
    <t xml:space="preserve">
4.2.3.2 Difundir de forma virtual  y presencial de la   Ley No. 5-13 de Discapacidad y su Reglamento
</t>
  </si>
  <si>
    <t>División de Atención en la Discapacidad</t>
  </si>
  <si>
    <t>4.2.3.3 Coordinar la formación de la mesa intersectorial con organismo público y privado para tratar la atención de las personas con discapacidad.</t>
  </si>
  <si>
    <t xml:space="preserve">No. mesas de trabajo realizadas en año n </t>
  </si>
  <si>
    <t>1  mesa</t>
  </si>
  <si>
    <t xml:space="preserve">4.2.4 Difusión de las Leyes y Reglamentos que prohíben la  discriminación en la diversidad </t>
  </si>
  <si>
    <t>División de Atención a la Diversidad</t>
  </si>
  <si>
    <t>4.2.4.1 Realizar talleres de sensibilización,virtual o presencial a las Direcciones de Recursos Humanos, sobre inclusión laboral en la diversidad.</t>
  </si>
  <si>
    <t>450 personas</t>
  </si>
  <si>
    <t>4.2.4.2  Realizar paneles de difusión, virtuales  o presenciales de sensibilización a empleadores y trabajadores,   sobre marco normativo laboral, nacional e internacional en la diversidad.</t>
  </si>
  <si>
    <t>400 personas</t>
  </si>
  <si>
    <t>División de Atención en la Diversidad</t>
  </si>
  <si>
    <t xml:space="preserve">4.2.4.3 Difundir de forma presencial y virtual de los derechos de los inmigrantes para evitar la discriminación. </t>
  </si>
  <si>
    <t>300 perosnas</t>
  </si>
  <si>
    <t xml:space="preserve">4.2.4.4 Conformar  la mesa intersectorial con organismo público y privado con los colectivos que trabajan en  la Diversidad.
</t>
  </si>
  <si>
    <t>4.2.5  Funcionarios y empleados del MT capacitados en materia de igualdad de oportunidades.</t>
  </si>
  <si>
    <t>No. de empleados capacitados en año n.</t>
  </si>
  <si>
    <t xml:space="preserve">4.2.5.1  Capacitar  al personal de MT en temas de género y convenios internacionales de  protección a las mujeres </t>
  </si>
  <si>
    <t>No. de empleados del MT capacitados en año n.</t>
  </si>
  <si>
    <t>65 empleados</t>
  </si>
  <si>
    <t>4.2.5.2 Capacitar personal del MT sobre la prevención y la protección de los derechos laborales Ley 135-11 VIH/Sida.</t>
  </si>
  <si>
    <t>65 empleados.</t>
  </si>
  <si>
    <t xml:space="preserve">  Division de Atencion VIH-Sida (DIDAVIHSIDA) D. Recursos Humanos</t>
  </si>
  <si>
    <t>4.2.5.3  Capacitar personal del MT sobre la Ley 5-13 de discapacidad y su reglamento.</t>
  </si>
  <si>
    <t>60 empleados.</t>
  </si>
  <si>
    <t>4.2.5.4  Capacitar  personal del MT sobre las leyes,reglamentos y convenios internacionales  relacionado con diversidad.</t>
  </si>
  <si>
    <t>4.3 Difundida la normativa laboral desde la igualdad de oportunidades y no discriminación.</t>
  </si>
  <si>
    <r>
      <rPr>
        <sz val="10"/>
        <color indexed="8"/>
        <rFont val="Century Gothic"/>
        <family val="2"/>
      </rPr>
      <t>N</t>
    </r>
    <r>
      <rPr>
        <b/>
        <sz val="10"/>
        <color indexed="8"/>
        <rFont val="Century Gothic"/>
        <family val="2"/>
      </rPr>
      <t>ormativa difundida en año n.</t>
    </r>
  </si>
  <si>
    <t>4.3.1 Reproducir  el  material informativo de la norma de igualdad de oportunidades y no discriminación en el trabajo.</t>
  </si>
  <si>
    <t>No. de Materiales informativos impresos en  año n.</t>
  </si>
  <si>
    <t xml:space="preserve">4000 materiales </t>
  </si>
  <si>
    <t>4.3.2 Colaborar  en la  Certificación IGUALANDO RD</t>
  </si>
  <si>
    <t>No. participación en la  difusión  del programa en año n.</t>
  </si>
  <si>
    <t xml:space="preserve">1 participación  </t>
  </si>
  <si>
    <t xml:space="preserve">4.3.3 Participar  interinstitucional para el cierre de las brechas Proyecto de paridad de Género IPG)-BID </t>
  </si>
  <si>
    <t>No. de participación insterinstitucional realizadas en año n.</t>
  </si>
  <si>
    <t>4. 4  Programa para  Emprendedores  para grupos en condiciones de vulnerabilidad articulado a través de la Dirección General de Empleo (DGE).</t>
  </si>
  <si>
    <t>No. coordinaciones de programa en año n</t>
  </si>
  <si>
    <t>4  Coordinaciones</t>
  </si>
  <si>
    <t>Dirección de Igualdad de Oportunidades,  Dirección General de Empleo (DGE).</t>
  </si>
  <si>
    <t>4.4.1 Coordinar programa  de emprendedores para mujeres.</t>
  </si>
  <si>
    <t>No. de coordinaciones de programa en año n</t>
  </si>
  <si>
    <t xml:space="preserve">1 Coordinación  </t>
  </si>
  <si>
    <t xml:space="preserve"> Departamento de Equidad  Género Dirección General de Empleo (DGE).</t>
  </si>
  <si>
    <t>4.4.2 Coordinar  Programa para  emprendedores con de VIH/Sida.</t>
  </si>
  <si>
    <t>1 Coordinación</t>
  </si>
  <si>
    <t xml:space="preserve">  Division de Atencion VIH-Sida (DIDAVIHSIDA)Dirección General de Empleo (DGE).</t>
  </si>
  <si>
    <t>4.4.3 Coordinar  Programa para  emprendedores con discapacidad.</t>
  </si>
  <si>
    <t>División de Atención a la Discapacidad. Dirección General de Empleo (DGE).</t>
  </si>
  <si>
    <t>4.4.4 Coordinar    Programa para  emprendedores para diversidad.</t>
  </si>
  <si>
    <t>División de Atención en la Diversidad. Dirección General de Empleo (DGE).</t>
  </si>
  <si>
    <t>4.5  Normativa para el Empleo protegido de las personas con discapacidad elaborada, Ley 5-13 y su Reglamento aplicación 363-16</t>
  </si>
  <si>
    <t>Normativa elaborada en año n</t>
  </si>
  <si>
    <t>1 Norma</t>
  </si>
  <si>
    <t>DGT,DGE,DGHSI, DC, DIOND</t>
  </si>
  <si>
    <t xml:space="preserve">4.5.1 Crear  mesas de trabajo </t>
  </si>
  <si>
    <t>No. de mesas de trabajo creadas en año n</t>
  </si>
  <si>
    <t>1 mesas</t>
  </si>
  <si>
    <t>4.5.2 Conformar comisión para la  elaboración del los  empleos protegidos, según la Ley 5-13 y su Reglamento  de  Discapacidad.</t>
  </si>
  <si>
    <t>Comisión conformadas en año n</t>
  </si>
  <si>
    <t xml:space="preserve">1 Comisión </t>
  </si>
  <si>
    <t>4.5.3 Impulsar normativa para los empleos protegidos, según la Ley 5-13 y su Reglamento  de  Discapacidad.</t>
  </si>
  <si>
    <t xml:space="preserve">Normativa creada en año n </t>
  </si>
  <si>
    <t>1 normativa</t>
  </si>
  <si>
    <t>4.5.4 Aprobar  la normativa para empleos protegidos de las personas con discapacidad</t>
  </si>
  <si>
    <t>Normativa aprobada en año n</t>
  </si>
  <si>
    <t>4.5.5 Publicar  la normativa para el empleos protegidos</t>
  </si>
  <si>
    <t xml:space="preserve">No. de publicaciones en año n </t>
  </si>
  <si>
    <t xml:space="preserve">1 publicación </t>
  </si>
  <si>
    <t xml:space="preserve">4.5.6 Crear de enlace y cordinación para la integración de la personas con discapacidad con la Direccion General de Empleo en su plataforma virtual. </t>
  </si>
  <si>
    <t xml:space="preserve">No. coordinaciones realizadas </t>
  </si>
  <si>
    <t xml:space="preserve">1 cordinación </t>
  </si>
  <si>
    <t>4.6. Creacion de programas de pasantias  de personas con discapacidad.</t>
  </si>
  <si>
    <t xml:space="preserve">Programa de pasantia de personas con discapacidad  creado </t>
  </si>
  <si>
    <t xml:space="preserve">1 programa </t>
  </si>
  <si>
    <t>4.6.1  Elaborar  de programas de pasantias  de personas con discapacidad.</t>
  </si>
  <si>
    <t xml:space="preserve"> Programa de pasantia elaborado</t>
  </si>
  <si>
    <t>Gastos corrientes presupuestado 2021</t>
  </si>
  <si>
    <t>Igualdad de Oportunidades y No Discriminación. Total Gastos Corrientes</t>
  </si>
  <si>
    <t>PRODUCTO NUM. O7: Actores Socio-laborales sensibilizados en Igualdad de Oportunidades y No Discriminación</t>
  </si>
  <si>
    <t>Presupuesto Aprob. 2021</t>
  </si>
  <si>
    <t>ACTIVIDAD OOO1.- Atención Integral a personas con discapacidad y grupos en condiciones de vulnerabilidad en el trabajo . Total Gastos corriente</t>
  </si>
  <si>
    <t>Total sueldos y deducciones</t>
  </si>
  <si>
    <t>Gastos Corrientes.</t>
  </si>
  <si>
    <t>Total actividad OOO1</t>
  </si>
  <si>
    <t>ACTIVIDAD OOO2.- Promoción de Igualdad de Genero en el Trabajo. Total gasto corriente</t>
  </si>
  <si>
    <t>PROGRAMA 13.-IGUALDAD DE OPORTUNIDADES Y NO DISCRIMINACION, TOTAL GENERAL, EN GASTOS DE SUELDOAS FIJOS Y GASTOS CORRIENTES.</t>
  </si>
  <si>
    <t>Programa 13</t>
  </si>
  <si>
    <t>Plan Operativo Anual 2021</t>
  </si>
  <si>
    <t>Viceministerio Seguridad Social</t>
  </si>
  <si>
    <t>Areas Estrategica: Seguridad Social</t>
  </si>
  <si>
    <t>Objetivo Estratégico No.4: Promover el empleo formal para la incorporación a la seguridad social</t>
  </si>
  <si>
    <t>R.8. Aumentada la Protección de la seguridad social a los trabajadores y trabajadoras del sector formal.</t>
  </si>
  <si>
    <t>% de trabajadores con cobertura de la Seguridad Social</t>
  </si>
  <si>
    <t xml:space="preserve">8.1 Programa de formalización de Mipymes comerciales y de servicios “FOMSSO”  en coordinación interinstitucional promovido. </t>
  </si>
  <si>
    <t>Programa de formalzación de MIPYMES promovido</t>
  </si>
  <si>
    <t>Viceministerio de la Seguridad Social</t>
  </si>
  <si>
    <t>8.1.1 Realizar coordinación interinstitucional con el Ministerio de  Industria y Comercio y Mipymes</t>
  </si>
  <si>
    <t>No. de coordinaciones interinstitucionales realizadas</t>
  </si>
  <si>
    <t>8.1.2 Realizar coordinación inteinstitucional con el Banco Agrícola</t>
  </si>
  <si>
    <t>8.1.3 Realizar  coordinación interinstitucional con el Banco de Reservas</t>
  </si>
  <si>
    <t>8.1.4  Realizar coordinación interinstitucional  con Instituto de Desarrollo y Crédito Cooperativo (IDECOOP).</t>
  </si>
  <si>
    <t>8.2 Seguro de desempleo como medida de protección social de los trabajadores promovido.</t>
  </si>
  <si>
    <t>No. de promociones de seguro de  desempleo realizadas</t>
  </si>
  <si>
    <t>Una Promoción</t>
  </si>
  <si>
    <t xml:space="preserve">8.2.1 Promover el seguro de desempleo como medida de protección social de  los trabajadores </t>
  </si>
  <si>
    <t>No. de promociones realizadas</t>
  </si>
  <si>
    <t xml:space="preserve">8.2.2 Sensibilizar  sobre el seguro de desempleo a los empleadores y trabajadores </t>
  </si>
  <si>
    <t>No. de actores laborales sensibilizados</t>
  </si>
  <si>
    <t>100 personas (4 talleres)</t>
  </si>
  <si>
    <t>8.2.3 Coordinación Interinstitucional con el sector privado</t>
  </si>
  <si>
    <t xml:space="preserve">3 coordinaciones </t>
  </si>
  <si>
    <t>8.2.4 Realizar reuniones con el CNSS sobre tema de seguro de desempleo</t>
  </si>
  <si>
    <t xml:space="preserve">No de reuniones por el CNSS de seguro </t>
  </si>
  <si>
    <t>12 Reuniones</t>
  </si>
  <si>
    <t>8.2.4.1 Creacion del fondo de seguro de desempleo</t>
  </si>
  <si>
    <t>Fondo de desmpleo creado</t>
  </si>
  <si>
    <t>Un fondo</t>
  </si>
  <si>
    <t>8.4 Alineación Estratégica / Operativa del MT-CNSS definida.</t>
  </si>
  <si>
    <t>No. de sesiones del CNSS realizadas</t>
  </si>
  <si>
    <t>24 sesiones</t>
  </si>
  <si>
    <t>8.4.1 Realizar sesiones del Consejo Nacional de la Seguridad Social (CNSS)</t>
  </si>
  <si>
    <t>24 Sesiones</t>
  </si>
  <si>
    <t>8.4.2 Realizar reuniones de comisiones en el CNSS</t>
  </si>
  <si>
    <t>No. de reuniones del CNSS realizadas</t>
  </si>
  <si>
    <t>144 Reuniones</t>
  </si>
  <si>
    <t>8.4.3 Emitir Resoluciones del Consejo Nacional de la Seguridad Social</t>
  </si>
  <si>
    <t>No. de Resoluciones emitidas por el CNSS</t>
  </si>
  <si>
    <t xml:space="preserve">75 Resoluciones </t>
  </si>
  <si>
    <t xml:space="preserve">8.4.4 Capacitar el personal de la DGHSI y DGT en Seguridad Social e Higienes y Seguridad </t>
  </si>
  <si>
    <t>No. de personas capacitadas en Seguridad Social</t>
  </si>
  <si>
    <t xml:space="preserve">200 Personas </t>
  </si>
  <si>
    <t>8.5 Alianzas Estratégicas del MT con instancias  del CNSS firmadas</t>
  </si>
  <si>
    <t>No. Alianzas Estratégicas firmadas</t>
  </si>
  <si>
    <t>2 Alianzas</t>
  </si>
  <si>
    <t>8.5.1 Firma de convenios con  Dirección de Defensa a los Afiliados (DIDA)-Ministerio de Trabajo (MT).</t>
  </si>
  <si>
    <t>No. de convenios firmados de servicios DIDA-MT firmado.</t>
  </si>
  <si>
    <t>1 Convenios</t>
  </si>
  <si>
    <t>8.5.2 Firma de convenio con relación a los servicios de inspección MT-TSS</t>
  </si>
  <si>
    <t>No de convenios firmados</t>
  </si>
  <si>
    <t>8.6 Empoderamiento del Ministerio de Trabajo con relación al Consejo Nacional  de la Seguridad Social</t>
  </si>
  <si>
    <t>No. de reuniones realizadas</t>
  </si>
  <si>
    <t>24 Reuniones</t>
  </si>
  <si>
    <t>8.6.1 Realizar reuniones con el sector gobierno</t>
  </si>
  <si>
    <t>No. de reuniones realizadas con el sector gobierno</t>
  </si>
  <si>
    <t>8.6.2 Realizar reuniones con directores de las instancias del Sistema Dominicano de la Seguridad Social (SDSS)</t>
  </si>
  <si>
    <t>No. de reniones realizadas con el SDSS</t>
  </si>
  <si>
    <t>Total gastos corrientes</t>
  </si>
  <si>
    <r>
      <t xml:space="preserve">Programa 13: </t>
    </r>
    <r>
      <rPr>
        <sz val="14"/>
        <rFont val="Century Gothic"/>
        <family val="2"/>
      </rPr>
      <t>Procteción de la seguridad social de los trabajdores y trabajadoras: ambiente laboral sano y seguro.</t>
    </r>
  </si>
  <si>
    <t>Dirección General de Higiene y Seguridad</t>
  </si>
  <si>
    <t>Areas Estrategica: Seguridad social</t>
  </si>
  <si>
    <t>Objetivo Estratégico No.5: Garantizar la prevención de riesgos laborales</t>
  </si>
  <si>
    <t>R.9 Incrementado el ambiente laboral sano y seguro en las MIPyMes</t>
  </si>
  <si>
    <t xml:space="preserve">% de MIPyMES formales certificadas en seguridad y salud en el trabajo. </t>
  </si>
  <si>
    <t>1. 1. Trabajadores y empleadores con asistencia  en la prevención de Riesgos Laborales implementada.</t>
  </si>
  <si>
    <t>No. de Asistencia realizadas en el año n</t>
  </si>
  <si>
    <t xml:space="preserve">1.1.1 Evaluar las Condiciones de  Seguridad y Salud en las Mipymes y grandes empresas </t>
  </si>
  <si>
    <t>No. de Evaluaciones realizadas en el año</t>
  </si>
  <si>
    <t>2,150 Evaluaciones</t>
  </si>
  <si>
    <t>1.1.1.1 Evaluar los Riesgos Laborales en el Sector  Construcción</t>
  </si>
  <si>
    <t>No. de evaluaciones realizadas en el sector construcción</t>
  </si>
  <si>
    <t xml:space="preserve">325 Evaluaciones </t>
  </si>
  <si>
    <t>1.1.1.2 Evaluar Riesgos Laborales en el Sector Zona Franca.</t>
  </si>
  <si>
    <t>No de evaluaciones realizadas en Zonas Francas</t>
  </si>
  <si>
    <t>375 Evaluaciones</t>
  </si>
  <si>
    <t>1.1.1.3 Evaluar los Riesgos Laborales en el Sector Agrícola (Banana, caña, arroz, etc.)</t>
  </si>
  <si>
    <t>No de evaluaciones realiadas en el Sector Agrícola</t>
  </si>
  <si>
    <t xml:space="preserve">350 Evaluaciones </t>
  </si>
  <si>
    <t>1.1.1.4 Evaluación de Riesgos Laborales en el
Sector de Manufactura.</t>
  </si>
  <si>
    <t>No. de evaluaciones realizadas en el sector Manufacturero</t>
  </si>
  <si>
    <t xml:space="preserve">375 Evaluaciones </t>
  </si>
  <si>
    <t>1.1.1.5 Evaluar los riesgos laborales  en el Sector comercio y Servicio</t>
  </si>
  <si>
    <t>No. de evaluaciones realizadas en el sector comercio y servicio</t>
  </si>
  <si>
    <t>525 Evaluaciones</t>
  </si>
  <si>
    <t>1.1.1.6 Evaluar los riesgos laborales en el Sector Turístico</t>
  </si>
  <si>
    <t>No. de evaluaciones realizadas en el sector turísticos</t>
  </si>
  <si>
    <t>200 Evaluaciones</t>
  </si>
  <si>
    <t>1.1.2 Monitoreo de las condiciones Evaluadas</t>
  </si>
  <si>
    <t>No. de monitoreo realizados</t>
  </si>
  <si>
    <t>1,650 Monitoreos</t>
  </si>
  <si>
    <t xml:space="preserve">1.1.2.1 Monitoreo de las Condiciones Evaluadas
en el Sector Zona franca. </t>
  </si>
  <si>
    <t>No. de monitoreo realiados en Zonas Francas</t>
  </si>
  <si>
    <t>275 Monitoreos</t>
  </si>
  <si>
    <t>1.1.2.2 Monitoreo de las Condiciones Evaluadas
en el sector comercio</t>
  </si>
  <si>
    <t>No. de monitoreo realiados en sector comercio</t>
  </si>
  <si>
    <t>1.1.2.3 Monitoreo de las Condiciones Evaluadas en el sector de manufactura.</t>
  </si>
  <si>
    <t>No. de monitoreo realiados  sector manufactura</t>
  </si>
  <si>
    <t>1.1.2.4 Monitoreo de las Condiciones Evaluadas en el Sector Agrícola (Banano, Caña, Arroz, etc.)</t>
  </si>
  <si>
    <t>No. de monitoreo realiados en el sector agrícola</t>
  </si>
  <si>
    <t>275 Monitoreo</t>
  </si>
  <si>
    <t>1.1.2.5 Monitoreo de las Condiciones Evaluadas en el Sector Construcción</t>
  </si>
  <si>
    <t>No. de monitoreo realiados sector construcción</t>
  </si>
  <si>
    <t>275 Evaluaciones</t>
  </si>
  <si>
    <t>1.1.2.6 Monitoreo de las Condiciones Evaluadas en el Sector Turístico</t>
  </si>
  <si>
    <t>No. de Monitoreo realizados en el sector turístico</t>
  </si>
  <si>
    <t>1.2. Normas Prevención de Riesgos Laborales promovida en las MIPyMES y las grandes empresas.</t>
  </si>
  <si>
    <t>1.2.1 Capacitar a los integrantes de los Comités Mixtos de Seguridad y Salud en el Trabajo en las Mipymes y grandes empresas</t>
  </si>
  <si>
    <t>No de de integrantes de comité capacitados</t>
  </si>
  <si>
    <t>5,000 trabajadores capacitados</t>
  </si>
  <si>
    <t>1.2.2 Impresión de Reglamentos 522-06</t>
  </si>
  <si>
    <t xml:space="preserve">No. de impresiones del Reglamento  522-06 realizadas </t>
  </si>
  <si>
    <t>7,000 Ejemplares</t>
  </si>
  <si>
    <t>1.2.3 Impresión de Guía de formación de comités mixtos</t>
  </si>
  <si>
    <t>No. de Guias impresas</t>
  </si>
  <si>
    <t>1.2.4 Impresión de volantes de promoción de la Dirección General de Higiene y Seguridad Industrial</t>
  </si>
  <si>
    <t>No. de volantes impresos</t>
  </si>
  <si>
    <t>5,000 Volantes</t>
  </si>
  <si>
    <t>1.2.5 Impresión de brochures con temas
relativos a la Higiene y Salud Laboral</t>
  </si>
  <si>
    <t>No. de brochures impresos</t>
  </si>
  <si>
    <t>5.000 Brochures</t>
  </si>
  <si>
    <t>1.2.6 Realizar Feria de Seguridad y Salud en el trabajo</t>
  </si>
  <si>
    <t xml:space="preserve">No. de ferias realizadas </t>
  </si>
  <si>
    <t>2 Ferias</t>
  </si>
  <si>
    <t>1.2.6.1  Realiazar Feria de Seguridad y Salud en el Trabajo en Santo Domingo D.N. y Sanbtiago de los caballeros</t>
  </si>
  <si>
    <t xml:space="preserve">1.2.6.2 Realizar Simulacro de buenas prácticas
de las empresa, en Seguridad y Salud en el
Trabajo
</t>
  </si>
  <si>
    <t xml:space="preserve">No. de simulagros realizados </t>
  </si>
  <si>
    <t>1Simulacros</t>
  </si>
  <si>
    <t>1.2.6.3 Exponer las buenas prácticas de la
empresas certificadas (Stand)</t>
  </si>
  <si>
    <t>No. de etand de buenas prácticas expuestos</t>
  </si>
  <si>
    <t>70 Stands de Buenas Prácticas</t>
  </si>
  <si>
    <t>1.26.4 Competencia Anual de Brigadas de
Emergencia Empresariales.</t>
  </si>
  <si>
    <t>No. de competencias realizadas</t>
  </si>
  <si>
    <t>3Competencias</t>
  </si>
  <si>
    <t>1.2.6.5 Realizar Caminata Dia Mundia de la
Seguridad y Salud</t>
  </si>
  <si>
    <t>No. de caminata realizadas</t>
  </si>
  <si>
    <t>1 Caminata</t>
  </si>
  <si>
    <t>1.3. Certificación de Mipymes  y grandes empresas en Seguridad y Salud en el Trabajo</t>
  </si>
  <si>
    <t xml:space="preserve">No. Mipymes y grandes empresas  certificadas </t>
  </si>
  <si>
    <t xml:space="preserve">300 Empresas  </t>
  </si>
  <si>
    <t>1.3.1 Evaluación los  Programa de SST</t>
  </si>
  <si>
    <t xml:space="preserve">No. de programas evaluados  </t>
  </si>
  <si>
    <t>300 Programas Evaluados</t>
  </si>
  <si>
    <t>1.3.2 Auditar las mipymes y las grandes empresas</t>
  </si>
  <si>
    <t xml:space="preserve">No. de empresas auditadas </t>
  </si>
  <si>
    <t>300 Empresas</t>
  </si>
  <si>
    <t>1.3.3 Realizar acto de certificación</t>
  </si>
  <si>
    <t>No. de Actos de certificación realizado</t>
  </si>
  <si>
    <t>2 Actos Certificación</t>
  </si>
  <si>
    <t>1.4. Política nacional de prevención de accidentes de trabajo y enfermedades profecionales diseñada.</t>
  </si>
  <si>
    <t>Polititicas nacional de prevención de accidentes diseñada</t>
  </si>
  <si>
    <t>1 Politica</t>
  </si>
  <si>
    <t xml:space="preserve">1.4.1 Diseñar Política Nacional de Prevención de Accidentes de Trabajo y Enfermedades Profesionales. </t>
  </si>
  <si>
    <t xml:space="preserve">Política Nacional de Prevención de Accidentes diseñada e Implementada </t>
  </si>
  <si>
    <t>1 Política</t>
  </si>
  <si>
    <t>IDOPPRIL, OIT,DGHSI</t>
  </si>
  <si>
    <t xml:space="preserve">1.4.2 Realizar mesas técnicas de trabajo para consensuar  con el CONSSO. </t>
  </si>
  <si>
    <t>No. De mesas técnicas realizadas</t>
  </si>
  <si>
    <t>6 mesas</t>
  </si>
  <si>
    <t>1.4.3 Divulgar la política de Prevención de Accidentes de Trabajo y Enfermedades Profesionales</t>
  </si>
  <si>
    <t>Política Publicada en año n</t>
  </si>
  <si>
    <t>1 Publicación</t>
  </si>
  <si>
    <t>1.5 Dirección General de Higiene y Seguridad Industrial Fortalecida</t>
  </si>
  <si>
    <t>Programa ampliado de Capacitación para la DGHSI</t>
  </si>
  <si>
    <t xml:space="preserve">25 Personas </t>
  </si>
  <si>
    <t>1.5.1 Capacitación del personal</t>
  </si>
  <si>
    <t>No. de personas capcitadas</t>
  </si>
  <si>
    <t>25 Personas</t>
  </si>
  <si>
    <t>1.5.1.1 Capacitar el personal Seguridad y Salud en el Trabajo</t>
  </si>
  <si>
    <t>FORMITRA   OIT                IDOPPRIL       INFOTEP</t>
  </si>
  <si>
    <t>1.5.1.2 Capacitar al Personal en Bioseguridad sobre la elaboración de Protocolos de actuación y de intervención, por rama de actividad</t>
  </si>
  <si>
    <t>No. De Personas capacitadas</t>
  </si>
  <si>
    <t xml:space="preserve">1.5.1.3  Capacitación  en Seguridad Social </t>
  </si>
  <si>
    <t>No. De Analistas de Seguridad y Salud Capacitados en año n</t>
  </si>
  <si>
    <t xml:space="preserve">25 Analistas </t>
  </si>
  <si>
    <t>1.5.1.4 Capacitación en  Auditoría del Sistema de Gestión</t>
  </si>
  <si>
    <t>No. De Analistas de SS Capacitados en año n</t>
  </si>
  <si>
    <t>1.51.5  Capacitación Investigación de Accidentes</t>
  </si>
  <si>
    <t>25 Analistas e inspectores Capacitados</t>
  </si>
  <si>
    <t>1.5.1.6 Capacitación Ergonomía</t>
  </si>
  <si>
    <t>1.5.1.7  Capacitación Medición de Contaminantes</t>
  </si>
  <si>
    <t>1.5.1.8 Maestría en Prevención de Riesgos Laborales</t>
  </si>
  <si>
    <t>No. de personas capacitadas en maestria en año n</t>
  </si>
  <si>
    <t>4 Analistas</t>
  </si>
  <si>
    <t>AGENCIA ESPAñOLA DE COOPERACION INTERNACIONAL IDOPPRIL            OIT</t>
  </si>
  <si>
    <t>1.5.2 Nombramiento de personal a la DGHSI</t>
  </si>
  <si>
    <t>20 Personas</t>
  </si>
  <si>
    <t>1.5.2.1 Solicitar  personal multidisciplinario (Ingenieros Industriales, Licenciados En química, Médicos ocupacionales, Licenciado en Economía, Licenciado en Computación,  entre otros)</t>
  </si>
  <si>
    <t xml:space="preserve">No. Personal Solicitado en año n </t>
  </si>
  <si>
    <t>12 Analistas= Departamento de Vigilancia              1 Asistente Administrativo= Divulgacion          Un Analista de Recoleccion de Datos / Un Asistente Administrativo= OPRRILAB</t>
  </si>
  <si>
    <t>DGHSI</t>
  </si>
  <si>
    <t>1.5.2.2 Asignación Chofer</t>
  </si>
  <si>
    <t>Chofer Asignado en año n</t>
  </si>
  <si>
    <t>4 choferes</t>
  </si>
  <si>
    <t>1.5.3 Solicitud mobiliarios de oficinas</t>
  </si>
  <si>
    <t>No. de mobiliarios solicitados</t>
  </si>
  <si>
    <t xml:space="preserve">26 Sillas Ejecutivas Ergonómicas           5 Sillas Secretarias 4 Escritorios           12 Archivos de 4 Gavetas </t>
  </si>
  <si>
    <t xml:space="preserve">1.5.4 Solicitar equipos informáticos </t>
  </si>
  <si>
    <t>No. de equipos solicitados en año n</t>
  </si>
  <si>
    <t>18 Computadoras, 3 scaner,   Impresoras a Color</t>
  </si>
  <si>
    <t>1.5.5 Solicitar instrumentos de Medición Ruidos, Vibración, Radiación, Temperatura, Presión</t>
  </si>
  <si>
    <t xml:space="preserve">No. de insrumentos de medición solicitados </t>
  </si>
  <si>
    <t>5 unidades de cada instrumento (Asignarlo a DGHSI-Sede Central y otras Oficinas Coordinadoras)</t>
  </si>
  <si>
    <t>Proyecto FORMITRA</t>
  </si>
  <si>
    <t>1.5.6 Asiganación de vehiculos para DGHSI</t>
  </si>
  <si>
    <t>Vehículos asigandos</t>
  </si>
  <si>
    <t xml:space="preserve">8 Vehículos </t>
  </si>
  <si>
    <t>1.6 Dirección del Observatorio de Prevención de Riesgos Laborales (OPRILAB) fortalecido</t>
  </si>
  <si>
    <t>OPRILAB fortalecido</t>
  </si>
  <si>
    <t xml:space="preserve">1.6.1 Realizar Investigaciones de riesgos laborales </t>
  </si>
  <si>
    <t>No. de investigaciones realizadas en año n</t>
  </si>
  <si>
    <t>2 investigaciones</t>
  </si>
  <si>
    <t>OPRILAB</t>
  </si>
  <si>
    <t>1.6.1.1 Realizar estudios regionales  en materia de riesgos laborales.</t>
  </si>
  <si>
    <t>No. de estudios de riesgos laborales realizados en año n</t>
  </si>
  <si>
    <t>1 Estudios regionales</t>
  </si>
  <si>
    <t>1.6.1.2 Realizar estudios cualitativos  sobre los Riesgos Laborales asociados a la Tecnologia 4.0</t>
  </si>
  <si>
    <t>No. de estudios en año n</t>
  </si>
  <si>
    <t xml:space="preserve">2 Estudios </t>
  </si>
  <si>
    <t>1.6.1.3 Elaborar informes  sobre Estadisticas de riesgos laborales</t>
  </si>
  <si>
    <t>No. de informes entregados  en año n</t>
  </si>
  <si>
    <t>1.6.1.4 Realizar Foro de Prevención de Riesgos Laborales Regionales</t>
  </si>
  <si>
    <t>No. de Foros realizados en año n</t>
  </si>
  <si>
    <t>4 Foros</t>
  </si>
  <si>
    <t>1.6.1.5 Socializar Estadisticas sobre Riesgos Laborales con las Mipymes y grandes empresas.</t>
  </si>
  <si>
    <t>No. de Socialización en años n</t>
  </si>
  <si>
    <t xml:space="preserve">4 Socializaciones </t>
  </si>
  <si>
    <t>Acuerdos Insterinstitucionales</t>
  </si>
  <si>
    <t>1.6.1.6 Socializar  Politícas Públicas en materia de Prevención de Riesgos Laborales como Cultura País.</t>
  </si>
  <si>
    <t>No. Socializaciones realizadas  en año n</t>
  </si>
  <si>
    <t xml:space="preserve">2 Socializaciones </t>
  </si>
  <si>
    <t xml:space="preserve">1.6.1.7 Realizar mesas de trabajo  en materia de Riesgos Laborales </t>
  </si>
  <si>
    <t>No. de Mesas de trabajo realizadas en año n</t>
  </si>
  <si>
    <t>2 mesa de trabajo</t>
  </si>
  <si>
    <t xml:space="preserve">1.6.1.8 Realizar mesas de trabajo regionales en materia de riesgos laborales </t>
  </si>
  <si>
    <t>1.6.19 Solicitar impresión de Revista sobre prevención de Riesgos Laborales</t>
  </si>
  <si>
    <t>No. de Revistas impresas en año n</t>
  </si>
  <si>
    <t xml:space="preserve">2 Revista         </t>
  </si>
  <si>
    <t>1.6.1.10 Imprimir  Boletín sobre prevención de Riesgos Laborales</t>
  </si>
  <si>
    <t>Bolentin diseñado</t>
  </si>
  <si>
    <t>4 Boletines</t>
  </si>
  <si>
    <t>1.6.1.11 Imprimir  Brochures sobre estadisticas  de prevención de Riesgos Laborales</t>
  </si>
  <si>
    <t>No. de Brochures impresos en año n</t>
  </si>
  <si>
    <t>2500 Brochures</t>
  </si>
  <si>
    <t>1.6.2 Solicitud de  personal técnico</t>
  </si>
  <si>
    <t>No. de personal técnico solicitado</t>
  </si>
  <si>
    <t>1.6.2.1 Contratación de un Analista de Datos Estadísticos</t>
  </si>
  <si>
    <t>No. de Analista Contratado en año n</t>
  </si>
  <si>
    <t xml:space="preserve">1 Analista </t>
  </si>
  <si>
    <t>1.6.2.2 Contratación de un consultor especialsta en materia de prevención de Riesgos Laborales</t>
  </si>
  <si>
    <t xml:space="preserve">No. de consultores contratados </t>
  </si>
  <si>
    <t>1 Consultor</t>
  </si>
  <si>
    <t xml:space="preserve">1.6.3 Capacitar el Personal </t>
  </si>
  <si>
    <t>No. de personal capacitados</t>
  </si>
  <si>
    <t xml:space="preserve">25 personas </t>
  </si>
  <si>
    <t xml:space="preserve">1.6.3.1 Capacitar el personal en materia de Riesgos Labores y manejo de estadísticas </t>
  </si>
  <si>
    <t>25 personas</t>
  </si>
  <si>
    <t>1.6.3.2 Solicitar Diplomados en Seguridad Social</t>
  </si>
  <si>
    <t>6 personas</t>
  </si>
  <si>
    <t xml:space="preserve">1.6.4 Solicitar mobiliario de oficina </t>
  </si>
  <si>
    <t xml:space="preserve">No. de mobiliarios  de oficinas solicitados en año n </t>
  </si>
  <si>
    <t xml:space="preserve">3 Sillas Ergonimicas, 3 escritorios, 3 archivos </t>
  </si>
  <si>
    <t xml:space="preserve">1.6.5 Solicitar equipos informaticos </t>
  </si>
  <si>
    <t>No. de equipo informaticos solicitados año n</t>
  </si>
  <si>
    <t>3 computadoras       2 laptos   1 proyecto                  1 impresora multifuncional</t>
  </si>
  <si>
    <t xml:space="preserve">1.6.6 Solicitar Software para el manejo de datos estadisticos </t>
  </si>
  <si>
    <t>No. software solicitado en año n</t>
  </si>
  <si>
    <t xml:space="preserve">1 Software </t>
  </si>
  <si>
    <t xml:space="preserve">1.6.7 Solicitar  asignación de vehículo </t>
  </si>
  <si>
    <t>No. Vehiculo asignado en año n</t>
  </si>
  <si>
    <t>1 vehiculo</t>
  </si>
  <si>
    <t>PRODUCTO NUM. 2 : EMPRESAS RECIBEN CERTIFICACION EN MATERIA DE SEGURIDAD Y SALUD EN EL TRABAJO</t>
  </si>
  <si>
    <t>ACTIVIDAD OOO1.- Comité mixtos seguridad y salud en los lugares de trabajo</t>
  </si>
  <si>
    <t>TOTAL GASTOS EN SUELDOS FIJOS</t>
  </si>
  <si>
    <t xml:space="preserve">TOTAL GASTOS FIJOS Y GASTOS CORREINETES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</si>
</sst>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_-* #,##0.00_-;\-* #,##0.00_-;_-* &quot;-&quot;??_-;_-@_-"/>
    <numFmt numFmtId="165" formatCode="[$RD$-1C0A]#,##0.00"/>
    <numFmt numFmtId="166" formatCode="#,##0.00\ [$€-1]"/>
    <numFmt numFmtId="167" formatCode="_(* #,##0_);_(* \(#,##0\);_(* &quot;-&quot;??_);_(@_)"/>
    <numFmt numFmtId="168" formatCode="_-* #,##0.00\ _€_-;\-* #,##0.00\ _€_-;_-* &quot;-&quot;??\ _€_-;_-@_-"/>
    <numFmt numFmtId="169" formatCode="#,##0.00\ _€"/>
    <numFmt numFmtId="170" formatCode="_-* #,##0\ _€_-;\-* #,##0\ _€_-;_-* &quot;-&quot;??\ _€_-;_-@_-"/>
    <numFmt numFmtId="171" formatCode="0_);\(0\)"/>
    <numFmt numFmtId="172" formatCode="&quot;RD$&quot;#,##0.00"/>
  </numFmts>
  <fonts count="2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name val="Century Gothic"/>
      <family val="2"/>
    </font>
    <font>
      <b/>
      <sz val="11"/>
      <name val="Century Gothic"/>
      <family val="2"/>
    </font>
    <font>
      <sz val="11"/>
      <color theme="1"/>
      <name val="Century Gothic"/>
      <family val="2"/>
    </font>
    <font>
      <sz val="11"/>
      <name val="Century Gothic"/>
      <family val="2"/>
    </font>
    <font>
      <sz val="14"/>
      <color theme="1"/>
      <name val="Calibri"/>
      <family val="2"/>
      <scheme val="minor"/>
    </font>
    <font>
      <b/>
      <sz val="8"/>
      <name val="Century Gothic"/>
      <family val="2"/>
    </font>
    <font>
      <b/>
      <sz val="8"/>
      <color theme="1" tint="4.9989318521683403E-2"/>
      <name val="Century Gothic"/>
      <family val="2"/>
    </font>
    <font>
      <sz val="8"/>
      <color theme="1" tint="4.9989318521683403E-2"/>
      <name val="Century Gothic"/>
      <family val="2"/>
    </font>
    <font>
      <sz val="8"/>
      <color theme="1"/>
      <name val="Century Gothic"/>
      <family val="2"/>
    </font>
    <font>
      <sz val="10"/>
      <color theme="1"/>
      <name val="Calibri"/>
      <family val="2"/>
      <scheme val="minor"/>
    </font>
    <font>
      <b/>
      <sz val="10"/>
      <color theme="1"/>
      <name val="Calibri"/>
      <family val="2"/>
      <scheme val="minor"/>
    </font>
    <font>
      <b/>
      <sz val="16"/>
      <name val="Century Gothic"/>
      <family val="2"/>
    </font>
    <font>
      <sz val="12"/>
      <color theme="1"/>
      <name val="Century Gothic"/>
      <family val="2"/>
    </font>
    <font>
      <sz val="14"/>
      <name val="Century Gothic"/>
      <family val="2"/>
    </font>
    <font>
      <sz val="16"/>
      <name val="Century Gothic"/>
      <family val="2"/>
    </font>
    <font>
      <sz val="16"/>
      <color theme="1"/>
      <name val="Century Gothic"/>
      <family val="2"/>
    </font>
    <font>
      <sz val="14"/>
      <color theme="1"/>
      <name val="Century Gothic"/>
      <family val="2"/>
    </font>
    <font>
      <b/>
      <sz val="10"/>
      <name val="Century Gothic"/>
      <family val="2"/>
    </font>
    <font>
      <sz val="10"/>
      <color theme="1" tint="4.9989318521683403E-2"/>
      <name val="Century Gothic"/>
      <family val="2"/>
    </font>
    <font>
      <sz val="10"/>
      <color theme="1"/>
      <name val="Century Gothic"/>
      <family val="2"/>
    </font>
    <font>
      <sz val="10"/>
      <name val="Century Gothic"/>
      <family val="2"/>
    </font>
    <font>
      <b/>
      <sz val="10"/>
      <color theme="1"/>
      <name val="Century Gothic"/>
      <family val="2"/>
    </font>
    <font>
      <b/>
      <sz val="10"/>
      <color theme="1" tint="4.9989318521683403E-2"/>
      <name val="Century Gothic"/>
      <family val="2"/>
    </font>
    <font>
      <b/>
      <sz val="11"/>
      <name val="Calibri"/>
      <family val="2"/>
    </font>
    <font>
      <b/>
      <sz val="11"/>
      <color theme="1"/>
      <name val="Calibri Light"/>
      <family val="1"/>
      <scheme val="major"/>
    </font>
    <font>
      <b/>
      <sz val="11"/>
      <name val="Calibri"/>
      <family val="2"/>
      <scheme val="minor"/>
    </font>
    <font>
      <sz val="10"/>
      <name val="Arial"/>
      <family val="2"/>
    </font>
    <font>
      <b/>
      <sz val="10"/>
      <color indexed="8"/>
      <name val="Arial"/>
      <family val="2"/>
    </font>
    <font>
      <sz val="11"/>
      <color indexed="8"/>
      <name val="Arial"/>
      <family val="2"/>
    </font>
    <font>
      <sz val="11"/>
      <name val="Calibri"/>
      <family val="2"/>
      <scheme val="minor"/>
    </font>
    <font>
      <b/>
      <sz val="8"/>
      <name val="Calibri"/>
      <family val="2"/>
      <scheme val="minor"/>
    </font>
    <font>
      <b/>
      <sz val="16"/>
      <color theme="1"/>
      <name val="Century Gothic"/>
      <family val="2"/>
    </font>
    <font>
      <b/>
      <sz val="14"/>
      <color theme="1"/>
      <name val="Century Gothic"/>
      <family val="2"/>
    </font>
    <font>
      <sz val="14"/>
      <color theme="1"/>
      <name val="Calibri Light"/>
      <family val="1"/>
      <scheme val="major"/>
    </font>
    <font>
      <b/>
      <sz val="14"/>
      <color indexed="8"/>
      <name val="Century Gothic"/>
      <family val="2"/>
    </font>
    <font>
      <sz val="14"/>
      <color indexed="8"/>
      <name val="Century Gothic"/>
      <family val="2"/>
    </font>
    <font>
      <b/>
      <sz val="8"/>
      <color indexed="8"/>
      <name val="Century Gothic"/>
      <family val="2"/>
    </font>
    <font>
      <b/>
      <sz val="9"/>
      <color theme="1" tint="4.9989318521683403E-2"/>
      <name val="Century Gothic"/>
      <family val="2"/>
    </font>
    <font>
      <b/>
      <sz val="9"/>
      <name val="Century Gothic"/>
      <family val="2"/>
    </font>
    <font>
      <sz val="9"/>
      <color rgb="FFFF0000"/>
      <name val="Century Gothic"/>
      <family val="2"/>
    </font>
    <font>
      <b/>
      <sz val="9"/>
      <color rgb="FFFF0000"/>
      <name val="Century Gothic"/>
      <family val="2"/>
    </font>
    <font>
      <sz val="9"/>
      <name val="Century Gothic"/>
      <family val="2"/>
    </font>
    <font>
      <b/>
      <sz val="9"/>
      <color indexed="8"/>
      <name val="Century Gothic"/>
      <family val="2"/>
    </font>
    <font>
      <sz val="8"/>
      <name val="Century Gothic"/>
      <family val="2"/>
    </font>
    <font>
      <sz val="8"/>
      <color rgb="FFFF0000"/>
      <name val="Calibri"/>
      <family val="2"/>
      <scheme val="minor"/>
    </font>
    <font>
      <sz val="9"/>
      <color rgb="FFFFFF00"/>
      <name val="Century Gothic"/>
      <family val="2"/>
    </font>
    <font>
      <b/>
      <sz val="9"/>
      <color theme="0"/>
      <name val="Century Gothic"/>
      <family val="2"/>
    </font>
    <font>
      <sz val="9"/>
      <color theme="1"/>
      <name val="Century Gothic"/>
      <family val="2"/>
    </font>
    <font>
      <b/>
      <sz val="9"/>
      <color theme="1"/>
      <name val="Century Gothic"/>
      <family val="2"/>
    </font>
    <font>
      <sz val="12"/>
      <color theme="1"/>
      <name val="Calibri"/>
      <family val="2"/>
      <scheme val="minor"/>
    </font>
    <font>
      <sz val="9"/>
      <color theme="1"/>
      <name val="Calibri"/>
      <family val="2"/>
      <scheme val="minor"/>
    </font>
    <font>
      <sz val="8"/>
      <color theme="1"/>
      <name val="Calibri"/>
      <family val="2"/>
      <scheme val="minor"/>
    </font>
    <font>
      <sz val="9"/>
      <color rgb="FFFF0000"/>
      <name val="Calibri"/>
      <family val="2"/>
      <scheme val="minor"/>
    </font>
    <font>
      <b/>
      <sz val="9"/>
      <color theme="1"/>
      <name val="Calibri"/>
      <family val="2"/>
      <scheme val="minor"/>
    </font>
    <font>
      <sz val="10"/>
      <color indexed="8"/>
      <name val="Century Gothic"/>
      <family val="2"/>
    </font>
    <font>
      <sz val="10"/>
      <color rgb="FFFF0000"/>
      <name val="Century Gothic"/>
      <family val="2"/>
    </font>
    <font>
      <b/>
      <sz val="16"/>
      <name val="Cambria"/>
      <family val="1"/>
    </font>
    <font>
      <b/>
      <sz val="14"/>
      <name val="Cambria"/>
      <family val="1"/>
    </font>
    <font>
      <sz val="14"/>
      <name val="Calibri"/>
      <family val="2"/>
      <scheme val="minor"/>
    </font>
    <font>
      <sz val="16"/>
      <name val="Calibri"/>
      <family val="2"/>
      <scheme val="minor"/>
    </font>
    <font>
      <sz val="16"/>
      <color theme="1"/>
      <name val="Calibri"/>
      <family val="2"/>
      <scheme val="minor"/>
    </font>
    <font>
      <sz val="16"/>
      <name val="Cambria"/>
      <family val="1"/>
    </font>
    <font>
      <sz val="14"/>
      <name val="Cambria"/>
      <family val="1"/>
    </font>
    <font>
      <b/>
      <sz val="14"/>
      <name val="Calibri"/>
      <family val="2"/>
      <scheme val="minor"/>
    </font>
    <font>
      <b/>
      <sz val="10"/>
      <color indexed="8"/>
      <name val="Century Gothic"/>
      <family val="2"/>
    </font>
    <font>
      <sz val="8"/>
      <name val="Calibri"/>
      <family val="2"/>
      <scheme val="minor"/>
    </font>
    <font>
      <b/>
      <sz val="10"/>
      <color rgb="FFFF0000"/>
      <name val="Century Gothic"/>
      <family val="2"/>
    </font>
    <font>
      <b/>
      <sz val="10"/>
      <color theme="1" tint="4.9989318521683403E-2"/>
      <name val="Calibri"/>
      <family val="2"/>
      <scheme val="minor"/>
    </font>
    <font>
      <b/>
      <sz val="26"/>
      <name val="Century Gothic"/>
      <family val="2"/>
    </font>
    <font>
      <b/>
      <sz val="10"/>
      <name val="Cambria"/>
      <family val="1"/>
    </font>
    <font>
      <sz val="10"/>
      <name val="Cambria"/>
      <family val="1"/>
    </font>
    <font>
      <sz val="10"/>
      <color indexed="8"/>
      <name val="Arial"/>
      <family val="2"/>
    </font>
    <font>
      <sz val="9"/>
      <color theme="1" tint="4.9989318521683403E-2"/>
      <name val="Century Gothic"/>
      <family val="2"/>
    </font>
    <font>
      <b/>
      <sz val="26"/>
      <color theme="1"/>
      <name val="Calibri Light"/>
      <family val="1"/>
      <scheme val="major"/>
    </font>
    <font>
      <b/>
      <sz val="16"/>
      <color theme="1"/>
      <name val="Calibri Light"/>
      <family val="1"/>
      <scheme val="major"/>
    </font>
    <font>
      <b/>
      <sz val="14"/>
      <color theme="1"/>
      <name val="Calibri Light"/>
      <family val="1"/>
      <scheme val="major"/>
    </font>
    <font>
      <b/>
      <sz val="16"/>
      <color theme="1"/>
      <name val="Calibri"/>
      <family val="2"/>
      <scheme val="minor"/>
    </font>
    <font>
      <b/>
      <sz val="14"/>
      <color indexed="8"/>
      <name val="Cambria"/>
      <family val="1"/>
    </font>
    <font>
      <sz val="16"/>
      <color theme="1"/>
      <name val="Calibri Light"/>
      <family val="1"/>
      <scheme val="major"/>
    </font>
    <font>
      <b/>
      <sz val="9"/>
      <color indexed="8"/>
      <name val="Calibri Light"/>
      <family val="1"/>
      <scheme val="major"/>
    </font>
    <font>
      <b/>
      <sz val="8"/>
      <color indexed="8"/>
      <name val="Calibri Light"/>
      <family val="1"/>
      <scheme val="major"/>
    </font>
    <font>
      <b/>
      <sz val="10"/>
      <color theme="1"/>
      <name val="Calibri Light"/>
      <family val="1"/>
      <scheme val="major"/>
    </font>
    <font>
      <b/>
      <sz val="10"/>
      <color rgb="FF0D0D0D"/>
      <name val="Cambria"/>
      <family val="1"/>
    </font>
    <font>
      <b/>
      <sz val="10"/>
      <color theme="1" tint="4.9989318521683403E-2"/>
      <name val="Calibri Light"/>
      <family val="1"/>
      <scheme val="major"/>
    </font>
    <font>
      <sz val="10"/>
      <color theme="1"/>
      <name val="Calibri Light"/>
      <family val="1"/>
      <scheme val="major"/>
    </font>
    <font>
      <sz val="9"/>
      <color theme="1"/>
      <name val="Calibri Light"/>
      <family val="1"/>
      <scheme val="major"/>
    </font>
    <font>
      <b/>
      <sz val="12"/>
      <color theme="1"/>
      <name val="Calibri Light"/>
      <family val="1"/>
      <scheme val="major"/>
    </font>
    <font>
      <b/>
      <sz val="8"/>
      <color theme="1"/>
      <name val="Calibri Light"/>
      <family val="1"/>
      <scheme val="major"/>
    </font>
    <font>
      <sz val="10"/>
      <color rgb="FF000000"/>
      <name val="Book Antiqua"/>
      <family val="1"/>
    </font>
    <font>
      <sz val="10"/>
      <name val="Calibri Light"/>
      <family val="1"/>
      <scheme val="major"/>
    </font>
    <font>
      <sz val="12"/>
      <color theme="1"/>
      <name val="Calibri Light"/>
      <family val="1"/>
      <scheme val="major"/>
    </font>
    <font>
      <sz val="8"/>
      <color theme="1"/>
      <name val="Calibri Light"/>
      <family val="1"/>
      <scheme val="major"/>
    </font>
    <font>
      <sz val="10"/>
      <color rgb="FF000000"/>
      <name val="Cambria"/>
      <family val="1"/>
    </font>
    <font>
      <sz val="9"/>
      <name val="Calibri Light"/>
      <family val="1"/>
      <scheme val="major"/>
    </font>
    <font>
      <sz val="10"/>
      <color rgb="FF0D0D0D"/>
      <name val="Cambria"/>
      <family val="1"/>
    </font>
    <font>
      <sz val="11"/>
      <color rgb="FF000000"/>
      <name val="Calibri"/>
      <family val="2"/>
      <scheme val="minor"/>
    </font>
    <font>
      <b/>
      <sz val="10"/>
      <color rgb="FF000000"/>
      <name val="Cambria"/>
      <family val="1"/>
    </font>
    <font>
      <b/>
      <sz val="9"/>
      <color theme="1"/>
      <name val="Calibri Light"/>
      <family val="1"/>
      <scheme val="major"/>
    </font>
    <font>
      <b/>
      <sz val="10"/>
      <color indexed="8"/>
      <name val="Cambria"/>
      <family val="1"/>
    </font>
    <font>
      <sz val="12"/>
      <name val="Calibri Light"/>
      <family val="1"/>
      <scheme val="major"/>
    </font>
    <font>
      <b/>
      <sz val="9"/>
      <name val="Calibri Light"/>
      <family val="1"/>
      <scheme val="major"/>
    </font>
    <font>
      <sz val="11"/>
      <color indexed="8"/>
      <name val="Trebuchet MS"/>
      <family val="2"/>
    </font>
    <font>
      <sz val="26"/>
      <color indexed="8"/>
      <name val="Calibri Light"/>
      <family val="1"/>
      <scheme val="major"/>
    </font>
    <font>
      <b/>
      <sz val="16"/>
      <color indexed="8"/>
      <name val="Calibri Light"/>
      <family val="1"/>
      <scheme val="major"/>
    </font>
    <font>
      <b/>
      <sz val="14"/>
      <color indexed="8"/>
      <name val="Times New Roman"/>
      <family val="1"/>
    </font>
    <font>
      <sz val="16"/>
      <color indexed="8"/>
      <name val="Calibri Light"/>
      <family val="1"/>
      <scheme val="major"/>
    </font>
    <font>
      <sz val="16"/>
      <color indexed="8"/>
      <name val="Calibri"/>
      <family val="2"/>
      <scheme val="minor"/>
    </font>
    <font>
      <sz val="16"/>
      <color indexed="8"/>
      <name val="Trebuchet MS"/>
      <family val="2"/>
    </font>
    <font>
      <b/>
      <sz val="16"/>
      <color indexed="8"/>
      <name val="Times New Roman"/>
      <family val="1"/>
    </font>
    <font>
      <b/>
      <sz val="8"/>
      <color indexed="8"/>
      <name val="Calibri"/>
      <family val="2"/>
      <scheme val="minor"/>
    </font>
    <font>
      <sz val="10"/>
      <color theme="1"/>
      <name val="Cambria"/>
      <family val="1"/>
    </font>
    <font>
      <sz val="10"/>
      <color indexed="8"/>
      <name val="Cambria"/>
      <family val="1"/>
    </font>
    <font>
      <b/>
      <sz val="10"/>
      <color indexed="8"/>
      <name val="Calibri"/>
      <family val="2"/>
      <scheme val="minor"/>
    </font>
    <font>
      <b/>
      <sz val="10"/>
      <name val="Calibri"/>
      <family val="2"/>
      <scheme val="minor"/>
    </font>
    <font>
      <sz val="10"/>
      <color indexed="8"/>
      <name val="Calibri"/>
      <family val="2"/>
      <scheme val="minor"/>
    </font>
    <font>
      <b/>
      <sz val="10"/>
      <color indexed="8"/>
      <name val="Calibri Light"/>
      <family val="1"/>
      <scheme val="major"/>
    </font>
    <font>
      <sz val="10"/>
      <color indexed="8"/>
      <name val="Calibri Light"/>
      <family val="1"/>
      <scheme val="major"/>
    </font>
    <font>
      <b/>
      <sz val="10"/>
      <name val="Calibri Light"/>
      <family val="1"/>
      <scheme val="major"/>
    </font>
    <font>
      <b/>
      <sz val="10"/>
      <color theme="8" tint="0.39997558519241921"/>
      <name val="Calibri Light"/>
      <family val="1"/>
      <scheme val="major"/>
    </font>
    <font>
      <sz val="10"/>
      <color theme="1" tint="4.9989318521683403E-2"/>
      <name val="Calibri Light"/>
      <family val="1"/>
      <scheme val="major"/>
    </font>
    <font>
      <b/>
      <sz val="12"/>
      <color rgb="FFFF0000"/>
      <name val="Calibri"/>
      <family val="2"/>
      <scheme val="minor"/>
    </font>
    <font>
      <b/>
      <sz val="8"/>
      <color theme="1"/>
      <name val="Calibri"/>
      <family val="2"/>
      <scheme val="minor"/>
    </font>
    <font>
      <b/>
      <sz val="8"/>
      <color theme="1"/>
      <name val="Century Gothic"/>
      <family val="2"/>
    </font>
    <font>
      <sz val="8"/>
      <color indexed="8"/>
      <name val="Century Gothic"/>
      <family val="2"/>
    </font>
    <font>
      <b/>
      <sz val="7"/>
      <color theme="1"/>
      <name val="Calibri"/>
      <family val="2"/>
      <scheme val="minor"/>
    </font>
    <font>
      <sz val="7"/>
      <color theme="1"/>
      <name val="Calibri"/>
      <family val="2"/>
      <scheme val="minor"/>
    </font>
    <font>
      <b/>
      <u/>
      <sz val="14"/>
      <name val="Century Gothic"/>
      <family val="2"/>
    </font>
    <font>
      <b/>
      <sz val="9"/>
      <name val="Cambria"/>
      <family val="1"/>
    </font>
    <font>
      <sz val="9"/>
      <name val="Calibri"/>
      <family val="2"/>
      <scheme val="minor"/>
    </font>
    <font>
      <b/>
      <sz val="9"/>
      <name val="Calibri"/>
      <family val="2"/>
      <scheme val="minor"/>
    </font>
    <font>
      <b/>
      <sz val="10"/>
      <name val="Calibri"/>
      <family val="2"/>
    </font>
    <font>
      <b/>
      <sz val="8"/>
      <name val="Calibri"/>
      <family val="2"/>
    </font>
    <font>
      <b/>
      <sz val="9"/>
      <name val="Calibri"/>
      <family val="2"/>
    </font>
    <font>
      <b/>
      <sz val="8"/>
      <color theme="1"/>
      <name val="Calibri"/>
      <family val="2"/>
    </font>
    <font>
      <sz val="10"/>
      <color theme="1" tint="4.9989318521683403E-2"/>
      <name val="Calibri"/>
      <family val="2"/>
    </font>
    <font>
      <sz val="10"/>
      <color theme="1"/>
      <name val="Calibri"/>
      <family val="2"/>
    </font>
    <font>
      <sz val="9"/>
      <name val="Calibri"/>
      <family val="2"/>
    </font>
    <font>
      <b/>
      <sz val="10"/>
      <color theme="1"/>
      <name val="Calibri"/>
      <family val="2"/>
    </font>
    <font>
      <sz val="8"/>
      <name val="Calibri"/>
      <family val="2"/>
    </font>
    <font>
      <sz val="10"/>
      <name val="Calibri"/>
      <family val="2"/>
    </font>
    <font>
      <sz val="9"/>
      <color theme="1"/>
      <name val="Calibri"/>
      <family val="2"/>
    </font>
    <font>
      <b/>
      <sz val="10"/>
      <color theme="1" tint="4.9989318521683403E-2"/>
      <name val="Calibri"/>
      <family val="2"/>
    </font>
    <font>
      <b/>
      <sz val="9"/>
      <color theme="1"/>
      <name val="Calibri"/>
      <family val="2"/>
    </font>
    <font>
      <sz val="9"/>
      <color rgb="FFFF0000"/>
      <name val="Calibri"/>
      <family val="2"/>
    </font>
    <font>
      <b/>
      <sz val="11"/>
      <color rgb="FFFF0000"/>
      <name val="Calibri"/>
      <family val="2"/>
      <scheme val="minor"/>
    </font>
    <font>
      <b/>
      <sz val="26"/>
      <color theme="1"/>
      <name val="Century Gothic"/>
      <family val="2"/>
    </font>
    <font>
      <b/>
      <sz val="8"/>
      <name val="Cambria"/>
      <family val="1"/>
    </font>
    <font>
      <strike/>
      <sz val="10"/>
      <color indexed="60"/>
      <name val="Century Gothic"/>
      <family val="2"/>
    </font>
    <font>
      <sz val="10"/>
      <color theme="0"/>
      <name val="Calibri"/>
      <family val="2"/>
      <scheme val="minor"/>
    </font>
    <font>
      <sz val="10"/>
      <color rgb="FF000000"/>
      <name val="Calibri Light"/>
      <family val="1"/>
      <scheme val="major"/>
    </font>
    <font>
      <sz val="10"/>
      <color theme="1" tint="4.9989318521683403E-2"/>
      <name val="Cambria"/>
      <family val="1"/>
    </font>
    <font>
      <b/>
      <sz val="9"/>
      <color indexed="8"/>
      <name val="Calibri"/>
      <family val="2"/>
      <scheme val="minor"/>
    </font>
    <font>
      <b/>
      <sz val="11"/>
      <name val="Cambria"/>
      <family val="1"/>
    </font>
    <font>
      <i/>
      <sz val="10"/>
      <color indexed="8"/>
      <name val="Cambria"/>
      <family val="1"/>
    </font>
    <font>
      <sz val="10"/>
      <name val="Calibri"/>
      <family val="2"/>
      <scheme val="minor"/>
    </font>
    <font>
      <b/>
      <sz val="20"/>
      <color theme="1"/>
      <name val="Century Gothic"/>
      <family val="2"/>
    </font>
    <font>
      <sz val="20"/>
      <name val="Century Gothic"/>
      <family val="2"/>
    </font>
    <font>
      <b/>
      <sz val="12"/>
      <name val="Century Gothic"/>
      <family val="2"/>
    </font>
    <font>
      <b/>
      <sz val="12"/>
      <color indexed="8"/>
      <name val="Century Gothic"/>
      <family val="2"/>
    </font>
    <font>
      <b/>
      <sz val="12"/>
      <color theme="1"/>
      <name val="Century Gothic"/>
      <family val="2"/>
    </font>
    <font>
      <sz val="12"/>
      <color indexed="8"/>
      <name val="Century Gothic"/>
      <family val="2"/>
    </font>
    <font>
      <sz val="12"/>
      <name val="Century Gothic"/>
      <family val="2"/>
    </font>
    <font>
      <i/>
      <sz val="12"/>
      <name val="Century Gothic"/>
      <family val="2"/>
    </font>
    <font>
      <sz val="7"/>
      <color theme="1"/>
      <name val="Century Gothic"/>
      <family val="2"/>
    </font>
    <font>
      <b/>
      <sz val="9"/>
      <color indexed="81"/>
      <name val="Tahoma"/>
      <family val="2"/>
    </font>
    <font>
      <sz val="9"/>
      <color indexed="81"/>
      <name val="Tahoma"/>
      <family val="2"/>
    </font>
    <font>
      <sz val="11"/>
      <name val="Cambria"/>
      <family val="1"/>
    </font>
    <font>
      <sz val="8"/>
      <name val="Cambria"/>
      <family val="1"/>
    </font>
    <font>
      <sz val="8"/>
      <color theme="1"/>
      <name val="Cambria"/>
      <family val="1"/>
    </font>
    <font>
      <sz val="11"/>
      <color theme="1"/>
      <name val="Cambria"/>
      <family val="1"/>
    </font>
    <font>
      <sz val="11"/>
      <color theme="1" tint="4.9989318521683403E-2"/>
      <name val="Cambria"/>
      <family val="1"/>
    </font>
    <font>
      <sz val="8"/>
      <color indexed="8"/>
      <name val="Cambria"/>
      <family val="1"/>
    </font>
    <font>
      <b/>
      <sz val="10"/>
      <color theme="1" tint="4.9989318521683403E-2"/>
      <name val="Cambria"/>
      <family val="1"/>
    </font>
    <font>
      <b/>
      <sz val="11"/>
      <color theme="1" tint="4.9989318521683403E-2"/>
      <name val="Cambria"/>
      <family val="1"/>
    </font>
    <font>
      <b/>
      <sz val="8"/>
      <color theme="1" tint="4.9989318521683403E-2"/>
      <name val="Cambria"/>
      <family val="1"/>
    </font>
    <font>
      <b/>
      <sz val="10"/>
      <color theme="1"/>
      <name val="Cambria"/>
      <family val="1"/>
    </font>
    <font>
      <sz val="12"/>
      <color theme="1"/>
      <name val="Cambria"/>
      <family val="1"/>
    </font>
    <font>
      <sz val="7"/>
      <name val="Cambria"/>
      <family val="1"/>
    </font>
    <font>
      <sz val="6"/>
      <name val="Calibri Light"/>
      <family val="2"/>
      <scheme val="major"/>
    </font>
    <font>
      <b/>
      <sz val="8"/>
      <color theme="1"/>
      <name val="Cambria"/>
      <family val="1"/>
    </font>
    <font>
      <b/>
      <sz val="20"/>
      <name val="Century Gothic"/>
      <family val="2"/>
    </font>
    <font>
      <sz val="10"/>
      <color rgb="FF0C0C0C"/>
      <name val="Century Gothic"/>
      <family val="2"/>
    </font>
    <font>
      <sz val="10"/>
      <color rgb="FF000000"/>
      <name val="Century Gothic"/>
      <family val="2"/>
    </font>
    <font>
      <sz val="10"/>
      <color rgb="FFE36C09"/>
      <name val="Century Gothic"/>
      <family val="2"/>
    </font>
    <font>
      <b/>
      <sz val="10"/>
      <color rgb="FF0C0C0C"/>
      <name val="Century Gothic"/>
      <family val="2"/>
    </font>
    <font>
      <b/>
      <sz val="10"/>
      <color rgb="FF000000"/>
      <name val="Century Gothic"/>
      <family val="2"/>
    </font>
    <font>
      <sz val="9"/>
      <color rgb="FF000000"/>
      <name val="Century Gothic"/>
      <family val="2"/>
    </font>
    <font>
      <b/>
      <sz val="12"/>
      <color rgb="FF000000"/>
      <name val="Calibri"/>
      <family val="2"/>
    </font>
    <font>
      <b/>
      <sz val="9"/>
      <color rgb="FF000000"/>
      <name val="Cambria"/>
      <family val="1"/>
    </font>
    <font>
      <sz val="11"/>
      <color rgb="FF000000"/>
      <name val="Century Gothic"/>
      <family val="2"/>
    </font>
    <font>
      <sz val="12"/>
      <color rgb="FF000000"/>
      <name val="Calibri"/>
      <family val="2"/>
    </font>
    <font>
      <sz val="11"/>
      <color indexed="8"/>
      <name val="Century Gothic"/>
      <family val="2"/>
    </font>
    <font>
      <sz val="12"/>
      <color rgb="FF000000"/>
      <name val="Book Antiqua"/>
      <family val="1"/>
    </font>
    <font>
      <b/>
      <sz val="26"/>
      <color indexed="8"/>
      <name val="Century Gothic"/>
      <family val="2"/>
    </font>
    <font>
      <b/>
      <sz val="16"/>
      <color indexed="8"/>
      <name val="Century Gothic"/>
      <family val="2"/>
    </font>
    <font>
      <b/>
      <sz val="8"/>
      <color theme="1"/>
      <name val="Arial"/>
      <family val="2"/>
    </font>
    <font>
      <sz val="8"/>
      <color indexed="8"/>
      <name val="Arial"/>
      <family val="2"/>
    </font>
    <font>
      <sz val="11"/>
      <color theme="1"/>
      <name val="Arial"/>
      <family val="2"/>
    </font>
    <font>
      <sz val="9"/>
      <color theme="1"/>
      <name val="Arial"/>
      <family val="2"/>
    </font>
    <font>
      <b/>
      <sz val="18"/>
      <color indexed="8"/>
      <name val="Century Gothic"/>
      <family val="2"/>
    </font>
    <font>
      <b/>
      <sz val="16"/>
      <name val="Calibri"/>
      <family val="2"/>
      <scheme val="minor"/>
    </font>
    <font>
      <sz val="11"/>
      <color theme="1" tint="4.9989318521683403E-2"/>
      <name val="Calibri"/>
      <family val="2"/>
      <scheme val="minor"/>
    </font>
    <font>
      <b/>
      <sz val="11"/>
      <color theme="1" tint="4.9989318521683403E-2"/>
      <name val="Calibri"/>
      <family val="2"/>
      <scheme val="minor"/>
    </font>
    <font>
      <sz val="12"/>
      <color rgb="FFFF0000"/>
      <name val="Calibri"/>
      <family val="2"/>
      <scheme val="minor"/>
    </font>
    <font>
      <b/>
      <sz val="18"/>
      <name val="Century Gothic"/>
      <family val="2"/>
    </font>
    <font>
      <sz val="9"/>
      <name val="Cambria"/>
      <family val="1"/>
    </font>
    <font>
      <sz val="12"/>
      <name val="Calibri"/>
      <family val="2"/>
      <scheme val="minor"/>
    </font>
    <font>
      <sz val="10"/>
      <color rgb="FFFF0000"/>
      <name val="Cambria"/>
      <family val="1"/>
    </font>
    <font>
      <sz val="8"/>
      <color indexed="8"/>
      <name val="Calibri"/>
      <family val="2"/>
      <scheme val="minor"/>
    </font>
    <font>
      <sz val="9"/>
      <color indexed="8"/>
      <name val="Calibri"/>
      <family val="2"/>
      <scheme val="minor"/>
    </font>
    <font>
      <b/>
      <sz val="7"/>
      <name val="Calibri"/>
      <family val="2"/>
      <scheme val="minor"/>
    </font>
  </fonts>
  <fills count="29">
    <fill>
      <patternFill patternType="none"/>
    </fill>
    <fill>
      <patternFill patternType="gray125"/>
    </fill>
    <fill>
      <patternFill patternType="solid">
        <fgColor theme="9" tint="0.39997558519241921"/>
        <bgColor indexed="64"/>
      </patternFill>
    </fill>
    <fill>
      <patternFill patternType="solid">
        <fgColor rgb="FF378EAD"/>
        <bgColor indexed="64"/>
      </patternFill>
    </fill>
    <fill>
      <patternFill patternType="solid">
        <fgColor rgb="FFBBE2E7"/>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indexed="26"/>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C3EBF9"/>
        <bgColor indexed="64"/>
      </patternFill>
    </fill>
    <fill>
      <patternFill patternType="solid">
        <fgColor rgb="FFB5E9F5"/>
        <bgColor indexed="64"/>
      </patternFill>
    </fill>
    <fill>
      <patternFill patternType="solid">
        <fgColor theme="0"/>
        <bgColor rgb="FFFFFFFF"/>
      </patternFill>
    </fill>
    <fill>
      <patternFill patternType="solid">
        <fgColor theme="9" tint="0.39997558519241921"/>
        <bgColor rgb="FFFFFFCC"/>
      </patternFill>
    </fill>
    <fill>
      <patternFill patternType="solid">
        <fgColor rgb="FFFFFFFF"/>
        <bgColor rgb="FFFFFFFF"/>
      </patternFill>
    </fill>
    <fill>
      <patternFill patternType="solid">
        <fgColor theme="0"/>
        <bgColor rgb="FFFFFFCC"/>
      </patternFill>
    </fill>
    <fill>
      <patternFill patternType="solid">
        <fgColor theme="9" tint="0.39997558519241921"/>
        <bgColor rgb="FFFFFFFF"/>
      </patternFill>
    </fill>
    <fill>
      <patternFill patternType="solid">
        <fgColor theme="0"/>
        <bgColor rgb="FFC2D69B"/>
      </patternFill>
    </fill>
    <fill>
      <patternFill patternType="solid">
        <fgColor theme="0" tint="-4.9989318521683403E-2"/>
        <bgColor rgb="FFC2D69B"/>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auto="1"/>
      </left>
      <right style="thin">
        <color auto="1"/>
      </right>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0" borderId="0"/>
    <xf numFmtId="164" fontId="1" fillId="0" borderId="0" applyFont="0" applyFill="0" applyBorder="0" applyAlignment="0" applyProtection="0"/>
    <xf numFmtId="0"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cellStyleXfs>
  <cellXfs count="1557">
    <xf numFmtId="0" fontId="0" fillId="0" borderId="0" xfId="0"/>
    <xf numFmtId="0" fontId="0" fillId="0" borderId="0" xfId="0" applyAlignment="1">
      <alignment vertical="center"/>
    </xf>
    <xf numFmtId="0" fontId="7" fillId="0" borderId="0" xfId="0" applyFont="1" applyAlignment="1">
      <alignment horizontal="center" wrapText="1"/>
    </xf>
    <xf numFmtId="0" fontId="8" fillId="0" borderId="0" xfId="0" applyFont="1" applyAlignment="1">
      <alignment wrapText="1"/>
    </xf>
    <xf numFmtId="0" fontId="7" fillId="0" borderId="0" xfId="0" applyFont="1" applyAlignment="1"/>
    <xf numFmtId="0" fontId="9" fillId="0" borderId="0" xfId="0" applyFont="1" applyAlignment="1"/>
    <xf numFmtId="0" fontId="9" fillId="0" borderId="0" xfId="0" applyFont="1" applyAlignment="1">
      <alignment wrapText="1"/>
    </xf>
    <xf numFmtId="0" fontId="9" fillId="0" borderId="0" xfId="0" applyFont="1" applyAlignment="1">
      <alignment horizontal="center" vertical="center"/>
    </xf>
    <xf numFmtId="0" fontId="10" fillId="0" borderId="0" xfId="0" applyFont="1"/>
    <xf numFmtId="0" fontId="11" fillId="2" borderId="5" xfId="0" applyFont="1" applyFill="1" applyBorder="1" applyAlignment="1">
      <alignment horizontal="center" vertical="center" wrapText="1"/>
    </xf>
    <xf numFmtId="0" fontId="11" fillId="3" borderId="5" xfId="0" applyFont="1" applyFill="1" applyBorder="1" applyAlignment="1">
      <alignment vertical="center" wrapText="1"/>
    </xf>
    <xf numFmtId="10" fontId="11" fillId="3" borderId="5" xfId="0" applyNumberFormat="1" applyFont="1" applyFill="1" applyBorder="1" applyAlignment="1">
      <alignment horizontal="center" vertical="center" wrapText="1"/>
    </xf>
    <xf numFmtId="0" fontId="11" fillId="4" borderId="5" xfId="0" applyFont="1" applyFill="1" applyBorder="1" applyAlignment="1">
      <alignment horizontal="left" vertical="center" wrapText="1"/>
    </xf>
    <xf numFmtId="4" fontId="11" fillId="4" borderId="5" xfId="0" applyNumberFormat="1" applyFont="1" applyFill="1" applyBorder="1" applyAlignment="1">
      <alignment horizontal="left" vertical="center" wrapText="1"/>
    </xf>
    <xf numFmtId="0" fontId="12" fillId="5" borderId="5" xfId="0" applyFont="1" applyFill="1" applyBorder="1" applyAlignment="1">
      <alignment vertical="center" wrapText="1"/>
    </xf>
    <xf numFmtId="0" fontId="13" fillId="5" borderId="5" xfId="0" applyFont="1" applyFill="1" applyBorder="1" applyAlignment="1">
      <alignment vertical="center" wrapText="1"/>
    </xf>
    <xf numFmtId="0" fontId="13" fillId="5" borderId="5" xfId="0" applyFont="1" applyFill="1" applyBorder="1" applyAlignment="1">
      <alignment horizontal="left" vertical="center" wrapText="1"/>
    </xf>
    <xf numFmtId="0" fontId="14" fillId="5" borderId="5" xfId="0" applyFont="1" applyFill="1" applyBorder="1" applyAlignment="1">
      <alignment horizontal="center" vertical="center"/>
    </xf>
    <xf numFmtId="0" fontId="14" fillId="2" borderId="5" xfId="0" applyFont="1" applyFill="1" applyBorder="1" applyAlignment="1">
      <alignment horizontal="center" vertical="center"/>
    </xf>
    <xf numFmtId="4" fontId="14" fillId="5" borderId="5" xfId="0" quotePrefix="1" applyNumberFormat="1" applyFont="1" applyFill="1" applyBorder="1" applyAlignment="1">
      <alignment horizontal="right" vertical="center"/>
    </xf>
    <xf numFmtId="0" fontId="14" fillId="0" borderId="5" xfId="0" applyFont="1" applyBorder="1" applyAlignment="1">
      <alignment horizontal="center" vertical="center"/>
    </xf>
    <xf numFmtId="0" fontId="11" fillId="0" borderId="5" xfId="0" applyFont="1" applyFill="1" applyBorder="1" applyAlignment="1">
      <alignment vertical="center" wrapText="1"/>
    </xf>
    <xf numFmtId="4" fontId="14" fillId="5" borderId="5" xfId="0" applyNumberFormat="1" applyFont="1" applyFill="1" applyBorder="1" applyAlignment="1">
      <alignment horizontal="right" vertical="center"/>
    </xf>
    <xf numFmtId="0" fontId="13"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4" fontId="14" fillId="5" borderId="5" xfId="0" applyNumberFormat="1" applyFont="1" applyFill="1" applyBorder="1" applyAlignment="1">
      <alignment horizontal="center" vertical="center"/>
    </xf>
    <xf numFmtId="0" fontId="12" fillId="0" borderId="5" xfId="0" applyFont="1" applyBorder="1" applyAlignment="1">
      <alignment vertical="center" wrapText="1"/>
    </xf>
    <xf numFmtId="0" fontId="14" fillId="5" borderId="5" xfId="0" applyFont="1" applyFill="1" applyBorder="1" applyAlignment="1">
      <alignment horizontal="left" vertical="center" wrapText="1"/>
    </xf>
    <xf numFmtId="0" fontId="14" fillId="6" borderId="5" xfId="0" applyFont="1" applyFill="1" applyBorder="1" applyAlignment="1">
      <alignment horizontal="center" vertical="center"/>
    </xf>
    <xf numFmtId="0" fontId="13" fillId="0" borderId="5" xfId="0" applyFont="1" applyFill="1" applyBorder="1" applyAlignment="1">
      <alignment vertical="center" wrapText="1"/>
    </xf>
    <xf numFmtId="4" fontId="14" fillId="0" borderId="5" xfId="0" applyNumberFormat="1" applyFont="1" applyBorder="1" applyAlignment="1">
      <alignment horizontal="right" vertical="center"/>
    </xf>
    <xf numFmtId="0" fontId="13" fillId="0" borderId="5" xfId="0" applyFont="1" applyFill="1" applyBorder="1" applyAlignment="1">
      <alignment horizontal="left" vertical="center"/>
    </xf>
    <xf numFmtId="4" fontId="14" fillId="0" borderId="5" xfId="0" applyNumberFormat="1" applyFont="1" applyBorder="1" applyAlignment="1">
      <alignment horizontal="center" vertical="center"/>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4" fillId="0" borderId="5" xfId="0" applyFont="1" applyBorder="1"/>
    <xf numFmtId="0" fontId="13" fillId="0" borderId="5" xfId="0" applyFont="1" applyBorder="1" applyAlignment="1">
      <alignment vertical="center" wrapText="1"/>
    </xf>
    <xf numFmtId="0" fontId="15" fillId="0" borderId="0" xfId="0" applyFont="1"/>
    <xf numFmtId="4" fontId="16" fillId="7" borderId="7" xfId="0" applyNumberFormat="1" applyFont="1" applyFill="1" applyBorder="1"/>
    <xf numFmtId="0" fontId="6" fillId="0" borderId="0" xfId="0" applyFont="1" applyAlignment="1">
      <alignment horizontal="center" wrapText="1"/>
    </xf>
    <xf numFmtId="0" fontId="18" fillId="0" borderId="0" xfId="0" applyFont="1" applyAlignment="1">
      <alignment wrapText="1"/>
    </xf>
    <xf numFmtId="0" fontId="6" fillId="0" borderId="0" xfId="0" applyFont="1" applyAlignment="1"/>
    <xf numFmtId="0" fontId="19" fillId="0" borderId="0" xfId="0" applyFont="1" applyAlignment="1"/>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vertical="center"/>
    </xf>
    <xf numFmtId="0" fontId="22" fillId="0" borderId="0" xfId="0" applyFont="1" applyAlignment="1">
      <alignment wrapText="1"/>
    </xf>
    <xf numFmtId="0" fontId="8" fillId="0" borderId="0" xfId="0" applyFont="1"/>
    <xf numFmtId="0" fontId="23" fillId="3" borderId="5" xfId="0" applyFont="1" applyFill="1" applyBorder="1" applyAlignment="1">
      <alignment vertical="center" wrapText="1"/>
    </xf>
    <xf numFmtId="10" fontId="23" fillId="3" borderId="5" xfId="0" applyNumberFormat="1" applyFont="1" applyFill="1" applyBorder="1" applyAlignment="1">
      <alignment horizontal="center" vertical="center" wrapText="1"/>
    </xf>
    <xf numFmtId="0" fontId="23" fillId="4" borderId="5" xfId="0" applyFont="1" applyFill="1" applyBorder="1" applyAlignment="1">
      <alignment horizontal="left" vertical="center" wrapText="1"/>
    </xf>
    <xf numFmtId="43" fontId="23" fillId="4" borderId="5" xfId="0" applyNumberFormat="1" applyFont="1" applyFill="1" applyBorder="1" applyAlignment="1">
      <alignment horizontal="left" vertical="center" wrapText="1"/>
    </xf>
    <xf numFmtId="0" fontId="24" fillId="5" borderId="5" xfId="0" applyFont="1" applyFill="1" applyBorder="1" applyAlignment="1">
      <alignment vertical="center" wrapText="1"/>
    </xf>
    <xf numFmtId="0" fontId="24" fillId="0" borderId="5" xfId="0" applyFont="1" applyBorder="1" applyAlignment="1">
      <alignment vertical="center" wrapText="1"/>
    </xf>
    <xf numFmtId="0" fontId="25" fillId="0" borderId="5" xfId="0" applyFont="1" applyBorder="1" applyAlignment="1">
      <alignment horizontal="left" vertical="center" wrapText="1"/>
    </xf>
    <xf numFmtId="0" fontId="25" fillId="8" borderId="5" xfId="0" applyFont="1" applyFill="1" applyBorder="1" applyAlignment="1">
      <alignment horizontal="center" vertical="center"/>
    </xf>
    <xf numFmtId="0" fontId="25" fillId="0" borderId="5" xfId="0" applyFont="1" applyBorder="1" applyAlignment="1">
      <alignment horizontal="center" vertical="center"/>
    </xf>
    <xf numFmtId="4" fontId="25" fillId="5" borderId="5" xfId="0" applyNumberFormat="1" applyFont="1" applyFill="1" applyBorder="1" applyAlignment="1">
      <alignment horizontal="right" vertical="center"/>
    </xf>
    <xf numFmtId="43" fontId="26" fillId="5" borderId="5" xfId="2" applyFont="1" applyFill="1" applyBorder="1" applyAlignment="1">
      <alignment horizontal="center" vertical="center" wrapText="1"/>
    </xf>
    <xf numFmtId="0" fontId="25" fillId="0" borderId="5" xfId="0" applyFont="1" applyBorder="1" applyAlignment="1">
      <alignment vertical="center" wrapText="1"/>
    </xf>
    <xf numFmtId="0" fontId="25" fillId="0" borderId="5" xfId="0" applyFont="1" applyBorder="1"/>
    <xf numFmtId="0" fontId="24" fillId="0" borderId="5" xfId="0" applyFont="1" applyFill="1" applyBorder="1" applyAlignment="1">
      <alignment vertical="center" wrapText="1"/>
    </xf>
    <xf numFmtId="0" fontId="25" fillId="0" borderId="5" xfId="0" applyFont="1" applyFill="1" applyBorder="1" applyAlignment="1">
      <alignment vertical="center"/>
    </xf>
    <xf numFmtId="0" fontId="25" fillId="8" borderId="5" xfId="0" applyFont="1" applyFill="1" applyBorder="1"/>
    <xf numFmtId="43" fontId="27" fillId="0" borderId="5" xfId="0" applyNumberFormat="1" applyFont="1" applyFill="1" applyBorder="1" applyAlignment="1">
      <alignment horizontal="center" vertical="center"/>
    </xf>
    <xf numFmtId="0" fontId="26" fillId="0" borderId="5" xfId="0" applyFont="1" applyBorder="1" applyAlignment="1">
      <alignment vertical="center" wrapText="1"/>
    </xf>
    <xf numFmtId="43" fontId="26" fillId="5" borderId="2" xfId="2" applyFont="1" applyFill="1" applyBorder="1" applyAlignment="1">
      <alignment horizontal="center" vertical="center" wrapText="1"/>
    </xf>
    <xf numFmtId="0" fontId="26" fillId="5" borderId="5" xfId="0" applyFont="1" applyFill="1" applyBorder="1" applyAlignment="1">
      <alignment vertical="center" wrapText="1"/>
    </xf>
    <xf numFmtId="0" fontId="28" fillId="9" borderId="5" xfId="0" applyFont="1" applyFill="1" applyBorder="1" applyAlignment="1">
      <alignment vertical="center" wrapText="1"/>
    </xf>
    <xf numFmtId="0" fontId="27" fillId="9" borderId="5" xfId="0" applyFont="1" applyFill="1" applyBorder="1" applyAlignment="1">
      <alignment vertical="center" wrapText="1"/>
    </xf>
    <xf numFmtId="0" fontId="27" fillId="9" borderId="5" xfId="0" applyFont="1" applyFill="1" applyBorder="1" applyAlignment="1">
      <alignment horizontal="center" vertical="center"/>
    </xf>
    <xf numFmtId="43" fontId="23" fillId="9" borderId="2" xfId="2" applyFont="1" applyFill="1" applyBorder="1" applyAlignment="1">
      <alignment horizontal="center" vertical="center" wrapText="1"/>
    </xf>
    <xf numFmtId="43" fontId="23" fillId="9" borderId="5" xfId="2" applyFont="1" applyFill="1" applyBorder="1" applyAlignment="1">
      <alignment horizontal="center" vertical="center" wrapText="1"/>
    </xf>
    <xf numFmtId="0" fontId="27" fillId="9" borderId="5" xfId="0" applyFont="1" applyFill="1" applyBorder="1"/>
    <xf numFmtId="43" fontId="27" fillId="5" borderId="5" xfId="0" applyNumberFormat="1" applyFont="1" applyFill="1" applyBorder="1" applyAlignment="1">
      <alignment horizontal="center" vertical="center"/>
    </xf>
    <xf numFmtId="0" fontId="25" fillId="9" borderId="5" xfId="0" applyFont="1" applyFill="1" applyBorder="1" applyAlignment="1">
      <alignment horizontal="center" vertical="center"/>
    </xf>
    <xf numFmtId="43" fontId="26" fillId="9" borderId="2" xfId="2" applyFont="1" applyFill="1" applyBorder="1" applyAlignment="1">
      <alignment horizontal="center" vertical="center" wrapText="1"/>
    </xf>
    <xf numFmtId="43" fontId="26" fillId="9" borderId="5" xfId="2" applyFont="1" applyFill="1" applyBorder="1" applyAlignment="1">
      <alignment horizontal="center" vertical="center" wrapText="1"/>
    </xf>
    <xf numFmtId="0" fontId="25" fillId="9" borderId="5" xfId="0" applyFont="1" applyFill="1" applyBorder="1"/>
    <xf numFmtId="0" fontId="25" fillId="9" borderId="0" xfId="0" applyFont="1" applyFill="1"/>
    <xf numFmtId="0" fontId="24" fillId="0" borderId="5" xfId="0" applyFont="1" applyBorder="1" applyAlignment="1">
      <alignment horizontal="left" vertical="center" wrapText="1"/>
    </xf>
    <xf numFmtId="43" fontId="29" fillId="10" borderId="5" xfId="2" applyFont="1" applyFill="1" applyBorder="1" applyAlignment="1">
      <alignment horizontal="center" vertical="center" wrapText="1"/>
    </xf>
    <xf numFmtId="43" fontId="0" fillId="0" borderId="0" xfId="2" applyFont="1"/>
    <xf numFmtId="43" fontId="0" fillId="0" borderId="0" xfId="0" applyNumberFormat="1"/>
    <xf numFmtId="43" fontId="31" fillId="5" borderId="5" xfId="0" applyNumberFormat="1" applyFont="1" applyFill="1" applyBorder="1"/>
    <xf numFmtId="43" fontId="35" fillId="5" borderId="5" xfId="0" applyNumberFormat="1" applyFont="1" applyFill="1" applyBorder="1"/>
    <xf numFmtId="164" fontId="31" fillId="5" borderId="5" xfId="0" applyNumberFormat="1" applyFont="1" applyFill="1" applyBorder="1"/>
    <xf numFmtId="0" fontId="35" fillId="5" borderId="5" xfId="0" applyFont="1" applyFill="1" applyBorder="1"/>
    <xf numFmtId="43" fontId="31" fillId="5" borderId="5" xfId="2" applyFont="1" applyFill="1" applyBorder="1"/>
    <xf numFmtId="164" fontId="36" fillId="5" borderId="5" xfId="0" applyNumberFormat="1" applyFont="1" applyFill="1" applyBorder="1"/>
    <xf numFmtId="0" fontId="38" fillId="0" borderId="0" xfId="0" applyFont="1" applyAlignment="1">
      <alignment vertical="top"/>
    </xf>
    <xf numFmtId="0" fontId="22" fillId="0" borderId="0" xfId="0" applyFont="1"/>
    <xf numFmtId="0" fontId="39" fillId="0" borderId="0" xfId="0" applyFont="1"/>
    <xf numFmtId="0" fontId="22" fillId="0" borderId="0" xfId="0" applyFont="1" applyAlignment="1">
      <alignment vertical="center"/>
    </xf>
    <xf numFmtId="0" fontId="38" fillId="0" borderId="0" xfId="0" applyFont="1" applyFill="1" applyBorder="1" applyAlignment="1">
      <alignment horizontal="center" vertical="center"/>
    </xf>
    <xf numFmtId="0" fontId="39" fillId="0" borderId="0" xfId="0" applyFont="1" applyAlignment="1">
      <alignment vertical="center"/>
    </xf>
    <xf numFmtId="0" fontId="19" fillId="0" borderId="0" xfId="0" applyFont="1" applyAlignment="1">
      <alignment vertical="center"/>
    </xf>
    <xf numFmtId="165" fontId="22" fillId="0" borderId="0" xfId="0" applyNumberFormat="1" applyFont="1" applyAlignment="1">
      <alignment vertical="center"/>
    </xf>
    <xf numFmtId="0" fontId="22" fillId="0" borderId="0" xfId="0" applyFont="1" applyAlignment="1">
      <alignment horizontal="center" vertical="center"/>
    </xf>
    <xf numFmtId="0" fontId="42" fillId="10" borderId="5" xfId="0" applyFont="1" applyFill="1" applyBorder="1" applyAlignment="1">
      <alignment horizontal="center" vertical="center"/>
    </xf>
    <xf numFmtId="0" fontId="43" fillId="9" borderId="5" xfId="0" applyFont="1" applyFill="1" applyBorder="1" applyAlignment="1">
      <alignment horizontal="left" vertical="center" wrapText="1"/>
    </xf>
    <xf numFmtId="0" fontId="43" fillId="9" borderId="5" xfId="0" applyFont="1" applyFill="1" applyBorder="1" applyAlignment="1">
      <alignment vertical="center" wrapText="1"/>
    </xf>
    <xf numFmtId="0" fontId="44" fillId="9" borderId="5" xfId="0" applyFont="1" applyFill="1" applyBorder="1" applyAlignment="1">
      <alignment vertical="center" wrapText="1"/>
    </xf>
    <xf numFmtId="0" fontId="45" fillId="9" borderId="5" xfId="0" applyFont="1" applyFill="1" applyBorder="1"/>
    <xf numFmtId="43" fontId="43" fillId="9" borderId="5" xfId="0" applyNumberFormat="1" applyFont="1" applyFill="1" applyBorder="1" applyAlignment="1">
      <alignment horizontal="center" vertical="center"/>
    </xf>
    <xf numFmtId="43" fontId="46" fillId="9" borderId="5" xfId="0" applyNumberFormat="1" applyFont="1" applyFill="1" applyBorder="1" applyAlignment="1">
      <alignment horizontal="center" vertical="center"/>
    </xf>
    <xf numFmtId="0" fontId="3" fillId="0" borderId="0" xfId="0" applyFont="1"/>
    <xf numFmtId="0" fontId="44" fillId="0" borderId="5" xfId="0" applyFont="1" applyBorder="1" applyAlignment="1">
      <alignment horizontal="left" vertical="center" wrapText="1"/>
    </xf>
    <xf numFmtId="0" fontId="47" fillId="0" borderId="5" xfId="0" applyFont="1" applyFill="1" applyBorder="1" applyAlignment="1">
      <alignment vertical="center" wrapText="1"/>
    </xf>
    <xf numFmtId="0" fontId="48" fillId="5" borderId="5" xfId="0" applyFont="1" applyFill="1" applyBorder="1" applyAlignment="1">
      <alignment vertical="center" wrapText="1"/>
    </xf>
    <xf numFmtId="0" fontId="48" fillId="2" borderId="5" xfId="0" applyFont="1" applyFill="1" applyBorder="1" applyAlignment="1">
      <alignment vertical="center" wrapText="1"/>
    </xf>
    <xf numFmtId="0" fontId="45" fillId="0" borderId="5" xfId="0" applyFont="1" applyFill="1" applyBorder="1" applyAlignment="1">
      <alignment horizontal="center" vertical="center"/>
    </xf>
    <xf numFmtId="0" fontId="47" fillId="0" borderId="5" xfId="0" applyFont="1" applyFill="1" applyBorder="1" applyAlignment="1">
      <alignment horizontal="center" vertical="center"/>
    </xf>
    <xf numFmtId="4" fontId="47" fillId="0" borderId="5" xfId="0" applyNumberFormat="1" applyFont="1" applyBorder="1" applyAlignment="1">
      <alignment horizontal="center" vertical="center"/>
    </xf>
    <xf numFmtId="166" fontId="45" fillId="5" borderId="5" xfId="0" applyNumberFormat="1" applyFont="1" applyFill="1" applyBorder="1" applyAlignment="1">
      <alignment horizontal="left" vertical="center"/>
    </xf>
    <xf numFmtId="43" fontId="45" fillId="0" borderId="5" xfId="2" applyFont="1" applyBorder="1" applyAlignment="1">
      <alignment horizontal="right" vertical="center"/>
    </xf>
    <xf numFmtId="0" fontId="47" fillId="0" borderId="5" xfId="0" applyFont="1" applyBorder="1" applyAlignment="1">
      <alignment horizontal="center" vertical="center" wrapText="1"/>
    </xf>
    <xf numFmtId="0" fontId="47" fillId="0" borderId="5" xfId="0" applyFont="1" applyFill="1" applyBorder="1" applyAlignment="1">
      <alignment horizontal="left" vertical="center" wrapText="1"/>
    </xf>
    <xf numFmtId="43" fontId="47" fillId="0" borderId="5" xfId="2" applyFont="1" applyBorder="1" applyAlignment="1">
      <alignment horizontal="right" vertical="center"/>
    </xf>
    <xf numFmtId="0" fontId="49" fillId="0" borderId="5" xfId="0" applyFont="1" applyBorder="1" applyAlignment="1">
      <alignment horizontal="center" vertical="center" wrapText="1"/>
    </xf>
    <xf numFmtId="43" fontId="50" fillId="0" borderId="0" xfId="0" applyNumberFormat="1" applyFont="1"/>
    <xf numFmtId="0" fontId="47" fillId="0" borderId="5" xfId="0" applyFont="1" applyBorder="1" applyAlignment="1">
      <alignment horizontal="left" vertical="center" wrapText="1"/>
    </xf>
    <xf numFmtId="0" fontId="47" fillId="5" borderId="5" xfId="0" applyFont="1" applyFill="1" applyBorder="1" applyAlignment="1">
      <alignment horizontal="center" vertical="center"/>
    </xf>
    <xf numFmtId="0" fontId="47" fillId="2" borderId="5" xfId="0" applyFont="1" applyFill="1" applyBorder="1" applyAlignment="1">
      <alignment horizontal="center" vertical="center"/>
    </xf>
    <xf numFmtId="0" fontId="51" fillId="5" borderId="5" xfId="0" applyFont="1" applyFill="1" applyBorder="1" applyAlignment="1">
      <alignment horizontal="center" vertical="center"/>
    </xf>
    <xf numFmtId="0" fontId="47" fillId="0" borderId="5" xfId="0" applyFont="1" applyBorder="1" applyAlignment="1">
      <alignment horizontal="center" vertical="center"/>
    </xf>
    <xf numFmtId="0" fontId="52" fillId="2" borderId="5" xfId="0" applyFont="1" applyFill="1" applyBorder="1" applyAlignment="1">
      <alignment vertical="center" wrapText="1"/>
    </xf>
    <xf numFmtId="0" fontId="52" fillId="5" borderId="5" xfId="0" applyFont="1" applyFill="1" applyBorder="1" applyAlignment="1">
      <alignment vertical="center" wrapText="1"/>
    </xf>
    <xf numFmtId="0" fontId="45" fillId="2" borderId="5" xfId="0" applyFont="1" applyFill="1" applyBorder="1" applyAlignment="1">
      <alignment horizontal="center" vertical="center"/>
    </xf>
    <xf numFmtId="0" fontId="45" fillId="0" borderId="5" xfId="0" applyFont="1" applyBorder="1"/>
    <xf numFmtId="0" fontId="45" fillId="2" borderId="0" xfId="0" applyFont="1" applyFill="1"/>
    <xf numFmtId="0" fontId="53" fillId="0" borderId="5" xfId="0" applyFont="1" applyBorder="1"/>
    <xf numFmtId="0" fontId="53" fillId="0" borderId="0" xfId="0" applyFont="1"/>
    <xf numFmtId="0" fontId="45" fillId="5" borderId="5" xfId="0" applyFont="1" applyFill="1" applyBorder="1" applyAlignment="1">
      <alignment horizontal="center" vertical="center"/>
    </xf>
    <xf numFmtId="0" fontId="48" fillId="0" borderId="5" xfId="0" applyFont="1" applyFill="1" applyBorder="1" applyAlignment="1">
      <alignment vertical="center" wrapText="1"/>
    </xf>
    <xf numFmtId="0" fontId="47" fillId="0" borderId="9" xfId="0" applyFont="1" applyFill="1" applyBorder="1" applyAlignment="1">
      <alignment vertical="center" wrapText="1"/>
    </xf>
    <xf numFmtId="0" fontId="53" fillId="0" borderId="5" xfId="0" applyFont="1" applyBorder="1" applyAlignment="1">
      <alignment wrapText="1"/>
    </xf>
    <xf numFmtId="0" fontId="54" fillId="0" borderId="5" xfId="0" applyFont="1" applyBorder="1" applyAlignment="1">
      <alignment vertical="center" wrapText="1"/>
    </xf>
    <xf numFmtId="0" fontId="53" fillId="2" borderId="5" xfId="0" applyFont="1" applyFill="1" applyBorder="1"/>
    <xf numFmtId="4" fontId="47" fillId="0" borderId="1" xfId="0" applyNumberFormat="1" applyFont="1" applyBorder="1" applyAlignment="1">
      <alignment horizontal="center" vertical="center"/>
    </xf>
    <xf numFmtId="3" fontId="47" fillId="0" borderId="5" xfId="0" applyNumberFormat="1" applyFont="1" applyFill="1" applyBorder="1" applyAlignment="1">
      <alignment horizontal="center" vertical="center" wrapText="1"/>
    </xf>
    <xf numFmtId="0" fontId="49" fillId="0" borderId="5" xfId="0" applyFont="1" applyBorder="1" applyAlignment="1">
      <alignment horizontal="center" vertical="center" wrapText="1" shrinkToFit="1"/>
    </xf>
    <xf numFmtId="4" fontId="54" fillId="0" borderId="10" xfId="0" applyNumberFormat="1" applyFont="1" applyFill="1" applyBorder="1"/>
    <xf numFmtId="43" fontId="54" fillId="0" borderId="0" xfId="0" applyNumberFormat="1" applyFont="1" applyBorder="1"/>
    <xf numFmtId="0" fontId="55" fillId="0" borderId="0" xfId="0" applyFont="1"/>
    <xf numFmtId="164" fontId="56" fillId="0" borderId="0" xfId="0" applyNumberFormat="1" applyFont="1"/>
    <xf numFmtId="43" fontId="55" fillId="0" borderId="0" xfId="2" applyFont="1" applyBorder="1"/>
    <xf numFmtId="0" fontId="57" fillId="0" borderId="0" xfId="0" applyFont="1"/>
    <xf numFmtId="0" fontId="56" fillId="0" borderId="0" xfId="0" applyFont="1"/>
    <xf numFmtId="0" fontId="38" fillId="0" borderId="0" xfId="0" applyFont="1"/>
    <xf numFmtId="0" fontId="38" fillId="0" borderId="0" xfId="0" applyFont="1"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8"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11" fillId="2" borderId="5" xfId="0" applyFont="1" applyFill="1" applyBorder="1" applyAlignment="1">
      <alignment horizontal="center" vertical="center"/>
    </xf>
    <xf numFmtId="0" fontId="44" fillId="2" borderId="5" xfId="0" applyFont="1" applyFill="1" applyBorder="1" applyAlignment="1">
      <alignment horizontal="center" vertical="center"/>
    </xf>
    <xf numFmtId="0" fontId="23" fillId="9" borderId="5" xfId="0" applyFont="1" applyFill="1" applyBorder="1" applyAlignment="1">
      <alignment vertical="center"/>
    </xf>
    <xf numFmtId="0" fontId="26" fillId="9" borderId="5" xfId="0" applyFont="1" applyFill="1" applyBorder="1"/>
    <xf numFmtId="43" fontId="23" fillId="9" borderId="5" xfId="0" applyNumberFormat="1" applyFont="1" applyFill="1" applyBorder="1" applyAlignment="1">
      <alignment horizontal="center" vertical="center"/>
    </xf>
    <xf numFmtId="43" fontId="23" fillId="9" borderId="5" xfId="0" applyNumberFormat="1" applyFont="1" applyFill="1" applyBorder="1" applyAlignment="1">
      <alignment horizontal="center" vertical="center" wrapText="1"/>
    </xf>
    <xf numFmtId="0" fontId="58" fillId="0" borderId="0" xfId="0" applyFont="1"/>
    <xf numFmtId="0" fontId="23" fillId="11" borderId="5" xfId="0" applyFont="1" applyFill="1" applyBorder="1" applyAlignment="1">
      <alignment vertical="center" wrapText="1"/>
    </xf>
    <xf numFmtId="43" fontId="26" fillId="0" borderId="5" xfId="0" applyNumberFormat="1" applyFont="1" applyBorder="1" applyAlignment="1">
      <alignment horizontal="center" vertical="center"/>
    </xf>
    <xf numFmtId="166" fontId="26" fillId="5" borderId="5" xfId="0" applyNumberFormat="1" applyFont="1" applyFill="1" applyBorder="1" applyAlignment="1">
      <alignment horizontal="left" vertical="center"/>
    </xf>
    <xf numFmtId="43" fontId="26" fillId="0" borderId="5" xfId="2" applyFont="1" applyBorder="1" applyAlignment="1">
      <alignment horizontal="right" vertical="center"/>
    </xf>
    <xf numFmtId="0" fontId="26" fillId="0" borderId="5" xfId="0" applyFont="1" applyBorder="1" applyAlignment="1">
      <alignment horizontal="center" vertical="center"/>
    </xf>
    <xf numFmtId="0" fontId="27" fillId="5" borderId="5" xfId="0" applyFont="1" applyFill="1" applyBorder="1" applyAlignment="1">
      <alignment vertical="center" wrapText="1"/>
    </xf>
    <xf numFmtId="0" fontId="27" fillId="5" borderId="5" xfId="0" applyFont="1" applyFill="1" applyBorder="1" applyAlignment="1">
      <alignment vertical="center"/>
    </xf>
    <xf numFmtId="0" fontId="26" fillId="8" borderId="5" xfId="0" applyFont="1" applyFill="1" applyBorder="1" applyAlignment="1">
      <alignment vertical="center" wrapText="1"/>
    </xf>
    <xf numFmtId="0" fontId="23" fillId="0" borderId="5" xfId="0" applyFont="1" applyBorder="1"/>
    <xf numFmtId="0" fontId="23" fillId="0" borderId="5" xfId="0" applyFont="1" applyBorder="1" applyAlignment="1">
      <alignment horizontal="center" vertical="center"/>
    </xf>
    <xf numFmtId="0" fontId="59" fillId="0" borderId="0" xfId="0" applyFont="1"/>
    <xf numFmtId="0" fontId="4" fillId="0" borderId="0" xfId="0" applyFont="1"/>
    <xf numFmtId="0" fontId="26" fillId="5" borderId="5" xfId="0" applyFont="1" applyFill="1" applyBorder="1" applyAlignment="1">
      <alignment horizontal="left" vertical="center" wrapText="1"/>
    </xf>
    <xf numFmtId="43" fontId="23" fillId="0" borderId="5" xfId="0" applyNumberFormat="1" applyFont="1" applyBorder="1" applyAlignment="1">
      <alignment horizontal="center" vertical="center"/>
    </xf>
    <xf numFmtId="166" fontId="23" fillId="5" borderId="5" xfId="0" applyNumberFormat="1" applyFont="1" applyFill="1" applyBorder="1" applyAlignment="1">
      <alignment horizontal="left" vertical="center"/>
    </xf>
    <xf numFmtId="43" fontId="23" fillId="0" borderId="5" xfId="2" applyFont="1" applyBorder="1" applyAlignment="1">
      <alignment horizontal="right" vertical="center"/>
    </xf>
    <xf numFmtId="0" fontId="25" fillId="5" borderId="5" xfId="0" applyFont="1" applyFill="1" applyBorder="1" applyAlignment="1">
      <alignment vertical="center" wrapText="1"/>
    </xf>
    <xf numFmtId="0" fontId="26" fillId="0" borderId="5" xfId="0" applyFont="1" applyBorder="1"/>
    <xf numFmtId="0" fontId="26" fillId="0" borderId="0" xfId="0" applyFont="1"/>
    <xf numFmtId="0" fontId="26" fillId="8" borderId="5" xfId="0" applyFont="1" applyFill="1" applyBorder="1" applyAlignment="1">
      <alignment horizontal="center" vertical="center"/>
    </xf>
    <xf numFmtId="0" fontId="23" fillId="9" borderId="5" xfId="0" applyFont="1" applyFill="1" applyBorder="1" applyAlignment="1">
      <alignment vertical="center" wrapText="1"/>
    </xf>
    <xf numFmtId="0" fontId="23" fillId="0" borderId="5" xfId="0" applyFont="1" applyBorder="1" applyAlignment="1">
      <alignment horizontal="left" vertical="center" wrapText="1"/>
    </xf>
    <xf numFmtId="4" fontId="26" fillId="0" borderId="5" xfId="0" applyNumberFormat="1" applyFont="1" applyBorder="1" applyAlignment="1">
      <alignment horizontal="center" vertical="center"/>
    </xf>
    <xf numFmtId="0" fontId="26" fillId="0" borderId="5" xfId="0" applyFont="1" applyBorder="1" applyAlignment="1">
      <alignment horizontal="center" vertical="center" wrapText="1"/>
    </xf>
    <xf numFmtId="166" fontId="26" fillId="0" borderId="5" xfId="0" applyNumberFormat="1" applyFont="1" applyBorder="1" applyAlignment="1">
      <alignment horizontal="left" vertical="center"/>
    </xf>
    <xf numFmtId="43" fontId="26" fillId="0" borderId="5" xfId="2" applyFont="1" applyFill="1" applyBorder="1" applyAlignment="1">
      <alignment horizontal="right" vertical="center"/>
    </xf>
    <xf numFmtId="0" fontId="60" fillId="0" borderId="5" xfId="0" applyFont="1" applyBorder="1" applyAlignment="1">
      <alignment vertical="center" wrapText="1"/>
    </xf>
    <xf numFmtId="0" fontId="60" fillId="8" borderId="5" xfId="0" applyFont="1" applyFill="1" applyBorder="1" applyAlignment="1">
      <alignment vertical="center" wrapText="1"/>
    </xf>
    <xf numFmtId="166" fontId="61" fillId="5" borderId="5" xfId="0" applyNumberFormat="1" applyFont="1" applyFill="1" applyBorder="1" applyAlignment="1">
      <alignment horizontal="left" vertical="center"/>
    </xf>
    <xf numFmtId="43" fontId="61" fillId="0" borderId="5" xfId="2" applyFont="1" applyBorder="1" applyAlignment="1">
      <alignment horizontal="right" vertical="center"/>
    </xf>
    <xf numFmtId="0" fontId="61" fillId="0" borderId="5" xfId="0" applyFont="1" applyBorder="1" applyAlignment="1">
      <alignment horizontal="center" vertical="center"/>
    </xf>
    <xf numFmtId="0" fontId="60" fillId="8" borderId="5" xfId="0" applyFont="1" applyFill="1" applyBorder="1" applyAlignment="1">
      <alignment horizontal="center" vertical="center" wrapText="1"/>
    </xf>
    <xf numFmtId="0" fontId="60" fillId="0" borderId="5" xfId="0" applyFont="1" applyBorder="1" applyAlignment="1">
      <alignment horizontal="center" vertical="center" wrapText="1"/>
    </xf>
    <xf numFmtId="4" fontId="26" fillId="0" borderId="1" xfId="0" applyNumberFormat="1" applyFont="1" applyBorder="1" applyAlignment="1">
      <alignment horizontal="center" vertical="center"/>
    </xf>
    <xf numFmtId="43" fontId="54" fillId="0" borderId="11" xfId="0" applyNumberFormat="1" applyFont="1" applyFill="1" applyBorder="1"/>
    <xf numFmtId="43" fontId="44" fillId="0" borderId="0" xfId="2" applyFont="1" applyBorder="1" applyAlignment="1">
      <alignment horizontal="right" vertical="center"/>
    </xf>
    <xf numFmtId="0" fontId="53" fillId="0" borderId="0" xfId="0" applyFont="1" applyAlignment="1">
      <alignment horizontal="center" vertical="center"/>
    </xf>
    <xf numFmtId="0" fontId="57" fillId="0" borderId="0" xfId="0" applyFont="1" applyAlignment="1">
      <alignment horizontal="center" vertical="center"/>
    </xf>
    <xf numFmtId="0" fontId="63" fillId="0" borderId="0" xfId="0" applyFont="1" applyAlignment="1">
      <alignment horizontal="center" wrapText="1"/>
    </xf>
    <xf numFmtId="0" fontId="55" fillId="0" borderId="0" xfId="0" applyFont="1" applyAlignment="1">
      <alignment wrapText="1"/>
    </xf>
    <xf numFmtId="0" fontId="62" fillId="0" borderId="0" xfId="0" applyFont="1" applyAlignment="1"/>
    <xf numFmtId="0" fontId="64" fillId="0" borderId="0" xfId="0" applyFont="1" applyAlignment="1"/>
    <xf numFmtId="0" fontId="65" fillId="0" borderId="0" xfId="0" applyFont="1" applyAlignment="1"/>
    <xf numFmtId="0" fontId="65" fillId="0" borderId="0" xfId="0" applyFont="1" applyAlignment="1">
      <alignment wrapText="1"/>
    </xf>
    <xf numFmtId="0" fontId="66" fillId="0" borderId="0" xfId="0" applyFont="1" applyAlignment="1">
      <alignment wrapText="1"/>
    </xf>
    <xf numFmtId="0" fontId="67" fillId="0" borderId="0" xfId="0" applyFont="1" applyAlignment="1"/>
    <xf numFmtId="0" fontId="67" fillId="0" borderId="0" xfId="0" applyFont="1" applyAlignment="1">
      <alignment horizontal="center" vertical="center"/>
    </xf>
    <xf numFmtId="0" fontId="66" fillId="0" borderId="0" xfId="0" applyFont="1" applyAlignment="1"/>
    <xf numFmtId="0" fontId="68" fillId="0" borderId="0" xfId="0" applyFont="1" applyAlignment="1"/>
    <xf numFmtId="0" fontId="68" fillId="0" borderId="0" xfId="0" applyFont="1" applyAlignment="1">
      <alignment horizontal="center" vertical="center"/>
    </xf>
    <xf numFmtId="0" fontId="69" fillId="0" borderId="0" xfId="0" applyFont="1" applyAlignment="1"/>
    <xf numFmtId="0" fontId="10" fillId="0" borderId="0" xfId="0" applyFont="1" applyAlignment="1">
      <alignment wrapText="1"/>
    </xf>
    <xf numFmtId="0" fontId="0" fillId="0" borderId="0" xfId="0" applyBorder="1"/>
    <xf numFmtId="0" fontId="20" fillId="0" borderId="0" xfId="0" applyFont="1" applyAlignment="1"/>
    <xf numFmtId="0" fontId="21" fillId="0" borderId="0" xfId="0" applyFont="1" applyAlignment="1"/>
    <xf numFmtId="0" fontId="70" fillId="10" borderId="5" xfId="0" applyFont="1" applyFill="1" applyBorder="1" applyAlignment="1">
      <alignment horizontal="center" vertical="center"/>
    </xf>
    <xf numFmtId="43" fontId="23" fillId="9" borderId="5" xfId="2" applyFont="1" applyFill="1" applyBorder="1" applyAlignment="1">
      <alignment vertical="center" wrapText="1"/>
    </xf>
    <xf numFmtId="0" fontId="35" fillId="5" borderId="0" xfId="0" applyFont="1" applyFill="1" applyBorder="1"/>
    <xf numFmtId="0" fontId="35" fillId="12" borderId="0" xfId="0" applyFont="1" applyFill="1"/>
    <xf numFmtId="0" fontId="23" fillId="0" borderId="5" xfId="0" applyFont="1" applyFill="1" applyBorder="1" applyAlignment="1">
      <alignment vertical="center" wrapText="1"/>
    </xf>
    <xf numFmtId="0" fontId="26" fillId="0" borderId="5" xfId="0" applyFont="1" applyFill="1" applyBorder="1" applyAlignment="1">
      <alignment vertical="center" wrapText="1"/>
    </xf>
    <xf numFmtId="3" fontId="26" fillId="0" borderId="5" xfId="0" applyNumberFormat="1" applyFont="1" applyFill="1" applyBorder="1" applyAlignment="1">
      <alignment horizontal="center" vertical="center" wrapText="1"/>
    </xf>
    <xf numFmtId="0" fontId="26" fillId="5" borderId="5" xfId="0" applyFont="1" applyFill="1" applyBorder="1" applyAlignment="1">
      <alignment horizontal="center" vertical="center"/>
    </xf>
    <xf numFmtId="3" fontId="26" fillId="2" borderId="5" xfId="0" applyNumberFormat="1" applyFont="1" applyFill="1" applyBorder="1" applyAlignment="1">
      <alignment horizontal="center" vertical="center"/>
    </xf>
    <xf numFmtId="43" fontId="26" fillId="0" borderId="5" xfId="2" applyFont="1" applyFill="1" applyBorder="1" applyAlignment="1">
      <alignment horizontal="center" vertical="center"/>
    </xf>
    <xf numFmtId="43" fontId="26" fillId="5" borderId="5" xfId="2" applyFont="1" applyFill="1" applyBorder="1" applyAlignment="1">
      <alignment horizontal="center" vertical="center"/>
    </xf>
    <xf numFmtId="0" fontId="35" fillId="0" borderId="0" xfId="0" applyFont="1"/>
    <xf numFmtId="3" fontId="26" fillId="5" borderId="5" xfId="0" applyNumberFormat="1" applyFont="1" applyFill="1" applyBorder="1" applyAlignment="1">
      <alignment horizontal="center" vertical="center"/>
    </xf>
    <xf numFmtId="0" fontId="26" fillId="2" borderId="5" xfId="0" applyFont="1" applyFill="1" applyBorder="1" applyAlignment="1">
      <alignment horizontal="center" vertical="center"/>
    </xf>
    <xf numFmtId="0" fontId="26" fillId="5" borderId="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61" fillId="5" borderId="5" xfId="0" applyFont="1" applyFill="1" applyBorder="1" applyAlignment="1">
      <alignment horizontal="center" vertical="center"/>
    </xf>
    <xf numFmtId="43" fontId="61" fillId="5" borderId="5" xfId="2" applyFont="1" applyFill="1" applyBorder="1" applyAlignment="1">
      <alignment horizontal="center" vertical="center"/>
    </xf>
    <xf numFmtId="0" fontId="3" fillId="5" borderId="0" xfId="0" applyFont="1" applyFill="1" applyBorder="1"/>
    <xf numFmtId="0" fontId="26" fillId="0" borderId="5" xfId="0" applyFont="1" applyFill="1" applyBorder="1" applyAlignment="1">
      <alignment horizontal="center" vertical="center"/>
    </xf>
    <xf numFmtId="0" fontId="35" fillId="0" borderId="0" xfId="0" applyFont="1" applyFill="1" applyBorder="1"/>
    <xf numFmtId="0" fontId="35" fillId="0" borderId="0" xfId="0" applyFont="1" applyFill="1"/>
    <xf numFmtId="0" fontId="23" fillId="5" borderId="5" xfId="0" applyFont="1" applyFill="1" applyBorder="1" applyAlignment="1">
      <alignment vertical="center" wrapText="1"/>
    </xf>
    <xf numFmtId="0" fontId="23" fillId="0" borderId="5" xfId="0" applyFont="1" applyFill="1" applyBorder="1" applyAlignment="1">
      <alignment horizontal="left" vertical="center" wrapText="1"/>
    </xf>
    <xf numFmtId="3" fontId="23" fillId="0" borderId="5" xfId="0" applyNumberFormat="1" applyFont="1" applyFill="1" applyBorder="1" applyAlignment="1">
      <alignment horizontal="center" vertical="center" wrapText="1"/>
    </xf>
    <xf numFmtId="0" fontId="26" fillId="2" borderId="5" xfId="0" applyFont="1" applyFill="1" applyBorder="1"/>
    <xf numFmtId="3" fontId="26" fillId="0" borderId="5" xfId="0" applyNumberFormat="1" applyFont="1" applyFill="1" applyBorder="1" applyAlignment="1">
      <alignment horizontal="center" vertical="center"/>
    </xf>
    <xf numFmtId="0" fontId="26" fillId="5" borderId="5" xfId="0" applyFont="1" applyFill="1" applyBorder="1"/>
    <xf numFmtId="0" fontId="35" fillId="5" borderId="0" xfId="0" applyFont="1" applyFill="1"/>
    <xf numFmtId="0" fontId="26" fillId="0" borderId="5"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6" fillId="0" borderId="5" xfId="0" applyFont="1" applyFill="1" applyBorder="1"/>
    <xf numFmtId="0" fontId="26" fillId="9" borderId="5" xfId="0" applyFont="1" applyFill="1" applyBorder="1" applyAlignment="1">
      <alignment horizontal="center" vertical="center"/>
    </xf>
    <xf numFmtId="43" fontId="26" fillId="0" borderId="5" xfId="0" applyNumberFormat="1" applyFont="1" applyFill="1" applyBorder="1" applyAlignment="1">
      <alignment horizontal="center" vertical="center"/>
    </xf>
    <xf numFmtId="43" fontId="2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xf>
    <xf numFmtId="0" fontId="26" fillId="2" borderId="5" xfId="0" applyFont="1" applyFill="1" applyBorder="1" applyAlignment="1">
      <alignment horizontal="center" vertical="center" wrapText="1"/>
    </xf>
    <xf numFmtId="0" fontId="35" fillId="5" borderId="0" xfId="0" applyFont="1" applyFill="1" applyBorder="1" applyAlignment="1">
      <alignment vertical="center" wrapText="1"/>
    </xf>
    <xf numFmtId="0" fontId="35" fillId="0" borderId="5" xfId="0" applyFont="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26" fillId="2" borderId="5" xfId="0" applyFont="1" applyFill="1" applyBorder="1" applyAlignment="1">
      <alignment vertical="center" wrapText="1"/>
    </xf>
    <xf numFmtId="0" fontId="71" fillId="5" borderId="0" xfId="0" applyFont="1" applyFill="1" applyBorder="1" applyAlignment="1">
      <alignment vertical="center" wrapText="1"/>
    </xf>
    <xf numFmtId="0" fontId="71" fillId="0" borderId="5" xfId="0" applyFont="1" applyBorder="1" applyAlignment="1">
      <alignment vertical="center" wrapText="1"/>
    </xf>
    <xf numFmtId="0" fontId="25" fillId="0" borderId="5" xfId="0" applyFont="1" applyBorder="1" applyAlignment="1">
      <alignment horizontal="center" vertical="center" wrapText="1"/>
    </xf>
    <xf numFmtId="0" fontId="0" fillId="5" borderId="0" xfId="0" applyFill="1" applyBorder="1"/>
    <xf numFmtId="0" fontId="0" fillId="0" borderId="5" xfId="0" applyBorder="1"/>
    <xf numFmtId="43" fontId="72" fillId="0" borderId="5" xfId="0" applyNumberFormat="1" applyFont="1" applyFill="1" applyBorder="1" applyAlignment="1">
      <alignment horizontal="center" vertical="center"/>
    </xf>
    <xf numFmtId="0" fontId="27" fillId="0" borderId="5" xfId="0" applyFont="1" applyBorder="1" applyAlignment="1">
      <alignment horizontal="center" vertical="center"/>
    </xf>
    <xf numFmtId="43" fontId="27" fillId="0" borderId="5" xfId="0" applyNumberFormat="1" applyFont="1" applyFill="1" applyBorder="1" applyAlignment="1">
      <alignment vertical="center"/>
    </xf>
    <xf numFmtId="0" fontId="15" fillId="0" borderId="0" xfId="0" applyFont="1" applyBorder="1"/>
    <xf numFmtId="0" fontId="15" fillId="0" borderId="0" xfId="0" applyFont="1" applyAlignment="1">
      <alignment horizontal="center"/>
    </xf>
    <xf numFmtId="43" fontId="15" fillId="0" borderId="0" xfId="2" applyFont="1"/>
    <xf numFmtId="43" fontId="15" fillId="0" borderId="0" xfId="0" applyNumberFormat="1" applyFont="1"/>
    <xf numFmtId="0" fontId="55" fillId="0" borderId="0" xfId="0" applyFont="1" applyAlignment="1">
      <alignment horizontal="center"/>
    </xf>
    <xf numFmtId="0" fontId="0" fillId="0" borderId="0" xfId="0" applyAlignment="1">
      <alignment horizontal="center"/>
    </xf>
    <xf numFmtId="0" fontId="6" fillId="0" borderId="0" xfId="0" applyFont="1" applyBorder="1" applyAlignment="1">
      <alignment horizontal="center" wrapText="1"/>
    </xf>
    <xf numFmtId="0" fontId="18" fillId="0" borderId="0" xfId="0" applyFont="1" applyBorder="1" applyAlignment="1">
      <alignment wrapText="1"/>
    </xf>
    <xf numFmtId="0" fontId="17" fillId="0" borderId="0" xfId="0" applyFont="1" applyBorder="1" applyAlignment="1"/>
    <xf numFmtId="0" fontId="19" fillId="0" borderId="0" xfId="0" applyFont="1" applyBorder="1" applyAlignment="1"/>
    <xf numFmtId="0" fontId="20" fillId="0" borderId="0" xfId="0" applyFont="1" applyBorder="1" applyAlignment="1"/>
    <xf numFmtId="0" fontId="20" fillId="0" borderId="0" xfId="0" applyFont="1" applyBorder="1" applyAlignment="1">
      <alignment wrapText="1"/>
    </xf>
    <xf numFmtId="0" fontId="21" fillId="0" borderId="0" xfId="0" applyFont="1" applyBorder="1" applyAlignment="1">
      <alignment wrapText="1"/>
    </xf>
    <xf numFmtId="0" fontId="19" fillId="0" borderId="0" xfId="0" applyFont="1" applyBorder="1" applyAlignment="1">
      <alignment vertical="center"/>
    </xf>
    <xf numFmtId="0" fontId="19" fillId="0" borderId="0" xfId="0" applyFont="1" applyBorder="1" applyAlignment="1">
      <alignment horizontal="center" vertical="center"/>
    </xf>
    <xf numFmtId="0" fontId="6" fillId="0" borderId="0" xfId="0" applyFont="1" applyBorder="1" applyAlignment="1">
      <alignment vertical="center"/>
    </xf>
    <xf numFmtId="0" fontId="22" fillId="0" borderId="0" xfId="0" applyFont="1" applyBorder="1" applyAlignment="1">
      <alignment vertical="center" wrapText="1"/>
    </xf>
    <xf numFmtId="0" fontId="10" fillId="0" borderId="0" xfId="0" applyFont="1" applyAlignment="1">
      <alignment vertical="center"/>
    </xf>
    <xf numFmtId="0" fontId="6" fillId="0" borderId="0" xfId="0" applyFont="1" applyBorder="1" applyAlignment="1"/>
    <xf numFmtId="0" fontId="22" fillId="0" borderId="0" xfId="0" applyFont="1" applyBorder="1" applyAlignment="1">
      <alignment wrapText="1"/>
    </xf>
    <xf numFmtId="0" fontId="44" fillId="2" borderId="5" xfId="0" applyFont="1" applyFill="1" applyBorder="1" applyAlignment="1">
      <alignment horizontal="center" vertical="center" wrapText="1"/>
    </xf>
    <xf numFmtId="0" fontId="23" fillId="5" borderId="5" xfId="0" applyFont="1" applyFill="1" applyBorder="1" applyAlignment="1">
      <alignment horizontal="left" vertical="center" wrapText="1"/>
    </xf>
    <xf numFmtId="43" fontId="23" fillId="5" borderId="5" xfId="0" applyNumberFormat="1" applyFont="1" applyFill="1" applyBorder="1" applyAlignment="1">
      <alignment horizontal="left" vertical="center" wrapText="1"/>
    </xf>
    <xf numFmtId="43" fontId="25" fillId="5" borderId="5" xfId="2" applyFont="1" applyFill="1" applyBorder="1" applyAlignment="1">
      <alignment horizontal="center" vertical="center"/>
    </xf>
    <xf numFmtId="0" fontId="25" fillId="0" borderId="5" xfId="0" applyFont="1" applyFill="1" applyBorder="1" applyAlignment="1">
      <alignment horizontal="center" vertical="center"/>
    </xf>
    <xf numFmtId="43" fontId="25" fillId="0" borderId="5" xfId="2" applyFont="1" applyBorder="1"/>
    <xf numFmtId="0" fontId="25" fillId="0" borderId="5" xfId="0" applyFont="1" applyFill="1" applyBorder="1" applyAlignment="1">
      <alignment horizontal="center" wrapText="1"/>
    </xf>
    <xf numFmtId="0" fontId="70" fillId="0" borderId="5" xfId="0" applyFont="1" applyFill="1" applyBorder="1" applyAlignment="1">
      <alignment horizontal="center" vertical="center"/>
    </xf>
    <xf numFmtId="43" fontId="25" fillId="0" borderId="5" xfId="2" applyFont="1" applyFill="1" applyBorder="1"/>
    <xf numFmtId="0" fontId="25" fillId="0" borderId="5" xfId="0" applyFont="1" applyFill="1" applyBorder="1"/>
    <xf numFmtId="0" fontId="28" fillId="5" borderId="5" xfId="0" applyFont="1" applyFill="1" applyBorder="1" applyAlignment="1">
      <alignment vertical="center" wrapText="1"/>
    </xf>
    <xf numFmtId="0" fontId="25" fillId="5" borderId="5" xfId="0" applyFont="1" applyFill="1" applyBorder="1" applyAlignment="1">
      <alignment horizontal="center" vertical="center"/>
    </xf>
    <xf numFmtId="43" fontId="25" fillId="0" borderId="5" xfId="0" applyNumberFormat="1" applyFont="1" applyBorder="1"/>
    <xf numFmtId="167" fontId="26" fillId="5" borderId="5" xfId="2" applyNumberFormat="1" applyFont="1" applyFill="1" applyBorder="1" applyAlignment="1">
      <alignment horizontal="center" vertical="center" wrapText="1"/>
    </xf>
    <xf numFmtId="0" fontId="70" fillId="5" borderId="5" xfId="0" applyFont="1" applyFill="1" applyBorder="1" applyAlignment="1">
      <alignment horizontal="center" vertical="center"/>
    </xf>
    <xf numFmtId="0" fontId="25" fillId="0" borderId="5" xfId="0" applyFont="1" applyBorder="1" applyAlignment="1">
      <alignment horizontal="center"/>
    </xf>
    <xf numFmtId="4" fontId="25" fillId="0" borderId="5" xfId="0" applyNumberFormat="1" applyFont="1" applyBorder="1"/>
    <xf numFmtId="43" fontId="23" fillId="4" borderId="5" xfId="2" applyFont="1" applyFill="1" applyBorder="1" applyAlignment="1">
      <alignment horizontal="left" vertical="center" wrapText="1"/>
    </xf>
    <xf numFmtId="0" fontId="75" fillId="0" borderId="0" xfId="0" applyFont="1" applyFill="1" applyBorder="1" applyAlignment="1">
      <alignment horizontal="left" vertical="center" wrapText="1"/>
    </xf>
    <xf numFmtId="0" fontId="75" fillId="4" borderId="5" xfId="0" applyFont="1" applyFill="1" applyBorder="1" applyAlignment="1">
      <alignment horizontal="left" vertical="center" wrapText="1"/>
    </xf>
    <xf numFmtId="43" fontId="26" fillId="5" borderId="5" xfId="2" applyFont="1" applyFill="1" applyBorder="1" applyAlignment="1">
      <alignment horizontal="left" vertical="center" wrapText="1"/>
    </xf>
    <xf numFmtId="0" fontId="76" fillId="0" borderId="5"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5" fillId="5" borderId="5" xfId="0" applyFont="1" applyFill="1" applyBorder="1" applyAlignment="1">
      <alignment horizontal="center" vertical="center" wrapText="1"/>
    </xf>
    <xf numFmtId="43" fontId="26" fillId="0" borderId="5" xfId="2" applyFont="1" applyFill="1" applyBorder="1" applyAlignment="1">
      <alignment horizontal="center" vertical="center" wrapText="1"/>
    </xf>
    <xf numFmtId="43" fontId="16" fillId="0" borderId="5" xfId="0" applyNumberFormat="1" applyFont="1" applyFill="1" applyBorder="1"/>
    <xf numFmtId="0" fontId="15" fillId="0" borderId="5" xfId="0" applyFont="1" applyBorder="1"/>
    <xf numFmtId="0" fontId="0" fillId="0" borderId="0" xfId="0" applyFill="1"/>
    <xf numFmtId="43" fontId="77" fillId="0" borderId="5" xfId="2" applyFont="1" applyFill="1" applyBorder="1" applyAlignment="1">
      <alignment horizontal="left"/>
    </xf>
    <xf numFmtId="43" fontId="33" fillId="0" borderId="5" xfId="2" applyFont="1" applyFill="1" applyBorder="1" applyAlignment="1">
      <alignment horizontal="left"/>
    </xf>
    <xf numFmtId="0" fontId="16" fillId="0" borderId="5" xfId="0" applyFont="1" applyBorder="1"/>
    <xf numFmtId="0" fontId="44" fillId="3" borderId="5" xfId="0" applyFont="1" applyFill="1" applyBorder="1" applyAlignment="1">
      <alignment vertical="center" wrapText="1"/>
    </xf>
    <xf numFmtId="10" fontId="44" fillId="3" borderId="5" xfId="0" applyNumberFormat="1" applyFont="1" applyFill="1" applyBorder="1" applyAlignment="1">
      <alignment horizontal="center" vertical="center" wrapText="1"/>
    </xf>
    <xf numFmtId="0" fontId="44" fillId="4" borderId="5" xfId="0" applyFont="1" applyFill="1" applyBorder="1" applyAlignment="1">
      <alignment horizontal="left" vertical="center" wrapText="1"/>
    </xf>
    <xf numFmtId="43" fontId="44" fillId="4" borderId="5" xfId="0" applyNumberFormat="1" applyFont="1" applyFill="1" applyBorder="1" applyAlignment="1">
      <alignment horizontal="left" vertical="center" wrapText="1"/>
    </xf>
    <xf numFmtId="0" fontId="43" fillId="5" borderId="5" xfId="0" applyFont="1" applyFill="1" applyBorder="1" applyAlignment="1">
      <alignment vertical="center" wrapText="1"/>
    </xf>
    <xf numFmtId="0" fontId="53" fillId="5" borderId="5" xfId="0" applyFont="1" applyFill="1" applyBorder="1" applyAlignment="1">
      <alignment vertical="center" wrapText="1"/>
    </xf>
    <xf numFmtId="0" fontId="53" fillId="5" borderId="5" xfId="0" applyFont="1" applyFill="1" applyBorder="1" applyAlignment="1">
      <alignment horizontal="left" vertical="center" wrapText="1"/>
    </xf>
    <xf numFmtId="0" fontId="53" fillId="2" borderId="5" xfId="0" applyFont="1" applyFill="1" applyBorder="1" applyAlignment="1">
      <alignment horizontal="center" vertical="center"/>
    </xf>
    <xf numFmtId="43" fontId="47" fillId="5" borderId="5" xfId="2" applyFont="1" applyFill="1" applyBorder="1" applyAlignment="1">
      <alignment horizontal="center" vertical="center"/>
    </xf>
    <xf numFmtId="43" fontId="49" fillId="5" borderId="5" xfId="2" applyFont="1" applyFill="1" applyBorder="1" applyAlignment="1">
      <alignment horizontal="center" vertical="center"/>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4" fillId="0" borderId="5" xfId="0" applyFont="1" applyFill="1" applyBorder="1" applyAlignment="1">
      <alignment horizontal="center" vertical="center"/>
    </xf>
    <xf numFmtId="0" fontId="47" fillId="5" borderId="5" xfId="0" applyFont="1" applyFill="1" applyBorder="1" applyAlignment="1">
      <alignment vertical="center" wrapText="1"/>
    </xf>
    <xf numFmtId="0" fontId="47" fillId="5" borderId="5" xfId="0" applyFont="1" applyFill="1" applyBorder="1" applyAlignment="1">
      <alignment horizontal="left" vertical="center" wrapText="1"/>
    </xf>
    <xf numFmtId="0" fontId="44" fillId="0" borderId="5" xfId="0" applyFont="1" applyBorder="1" applyAlignment="1">
      <alignment horizontal="center" vertical="center"/>
    </xf>
    <xf numFmtId="0" fontId="47" fillId="6" borderId="5" xfId="0" applyFont="1" applyFill="1" applyBorder="1" applyAlignment="1">
      <alignment horizontal="center" vertical="center"/>
    </xf>
    <xf numFmtId="0" fontId="54" fillId="5" borderId="5" xfId="0" applyFont="1" applyFill="1" applyBorder="1" applyAlignment="1">
      <alignment vertical="center" wrapText="1"/>
    </xf>
    <xf numFmtId="0" fontId="78" fillId="5" borderId="5" xfId="0" applyFont="1" applyFill="1" applyBorder="1" applyAlignment="1">
      <alignment vertical="center" wrapText="1"/>
    </xf>
    <xf numFmtId="0" fontId="53" fillId="0" borderId="5" xfId="0" applyFont="1" applyFill="1" applyBorder="1" applyAlignment="1">
      <alignment horizontal="center" vertical="center"/>
    </xf>
    <xf numFmtId="0" fontId="45" fillId="0" borderId="5" xfId="0" applyFont="1" applyBorder="1" applyAlignment="1">
      <alignment horizontal="center" vertical="center"/>
    </xf>
    <xf numFmtId="0" fontId="48" fillId="0" borderId="5" xfId="0" applyFont="1" applyFill="1" applyBorder="1" applyAlignment="1">
      <alignment horizontal="center" vertical="center" wrapText="1"/>
    </xf>
    <xf numFmtId="4" fontId="78" fillId="0" borderId="5" xfId="0" applyNumberFormat="1" applyFont="1" applyBorder="1" applyAlignment="1">
      <alignment horizontal="center" vertical="center"/>
    </xf>
    <xf numFmtId="0" fontId="49" fillId="0" borderId="5" xfId="0" applyFont="1" applyBorder="1"/>
    <xf numFmtId="43" fontId="53" fillId="5" borderId="5" xfId="2" applyFont="1" applyFill="1" applyBorder="1" applyAlignment="1">
      <alignment horizontal="center" vertical="center"/>
    </xf>
    <xf numFmtId="43" fontId="53" fillId="0" borderId="5" xfId="2" applyFont="1" applyBorder="1" applyAlignment="1">
      <alignment horizontal="center" vertical="center"/>
    </xf>
    <xf numFmtId="43" fontId="44" fillId="4" borderId="5" xfId="2" applyFont="1" applyFill="1" applyBorder="1" applyAlignment="1">
      <alignment horizontal="left" vertical="center" wrapText="1"/>
    </xf>
    <xf numFmtId="0" fontId="44" fillId="0" borderId="5" xfId="0" applyFont="1" applyFill="1" applyBorder="1" applyAlignment="1">
      <alignment horizontal="left" vertical="center" wrapText="1"/>
    </xf>
    <xf numFmtId="43" fontId="44" fillId="0" borderId="5" xfId="0" applyNumberFormat="1" applyFont="1" applyFill="1" applyBorder="1" applyAlignment="1">
      <alignment horizontal="left" vertical="center" wrapText="1"/>
    </xf>
    <xf numFmtId="43" fontId="44" fillId="0" borderId="5" xfId="2" applyFont="1" applyFill="1" applyBorder="1" applyAlignment="1">
      <alignment horizontal="left" vertical="center" wrapText="1"/>
    </xf>
    <xf numFmtId="0" fontId="11" fillId="0" borderId="5" xfId="0" applyFont="1" applyFill="1" applyBorder="1" applyAlignment="1">
      <alignment horizontal="left" vertical="center" wrapText="1"/>
    </xf>
    <xf numFmtId="0" fontId="49" fillId="0" borderId="5" xfId="0" applyFont="1" applyBorder="1" applyAlignment="1">
      <alignment wrapText="1"/>
    </xf>
    <xf numFmtId="0" fontId="78" fillId="5" borderId="5" xfId="0" applyFont="1" applyFill="1" applyBorder="1" applyAlignment="1">
      <alignment horizontal="left" vertical="center" wrapText="1"/>
    </xf>
    <xf numFmtId="166" fontId="78" fillId="5" borderId="5" xfId="0" applyNumberFormat="1" applyFont="1" applyFill="1" applyBorder="1" applyAlignment="1">
      <alignment horizontal="left" vertical="center"/>
    </xf>
    <xf numFmtId="166" fontId="53" fillId="5" borderId="5" xfId="0" applyNumberFormat="1" applyFont="1" applyFill="1" applyBorder="1" applyAlignment="1">
      <alignment horizontal="left" vertical="center"/>
    </xf>
    <xf numFmtId="0" fontId="53" fillId="5" borderId="5" xfId="0" applyFont="1" applyFill="1" applyBorder="1" applyAlignment="1">
      <alignment wrapText="1"/>
    </xf>
    <xf numFmtId="0" fontId="53" fillId="5" borderId="5" xfId="0" applyNumberFormat="1" applyFont="1" applyFill="1" applyBorder="1" applyAlignment="1">
      <alignment horizontal="left" vertical="center"/>
    </xf>
    <xf numFmtId="43" fontId="49" fillId="5" borderId="5" xfId="2" applyFont="1" applyFill="1" applyBorder="1" applyAlignment="1">
      <alignment horizontal="center" vertical="center" wrapText="1"/>
    </xf>
    <xf numFmtId="0" fontId="45" fillId="5" borderId="5" xfId="0" applyFont="1" applyFill="1" applyBorder="1" applyAlignment="1">
      <alignment vertical="center" wrapText="1"/>
    </xf>
    <xf numFmtId="44" fontId="16" fillId="0" borderId="7" xfId="0" applyNumberFormat="1" applyFont="1" applyFill="1" applyBorder="1"/>
    <xf numFmtId="0" fontId="0" fillId="0" borderId="0" xfId="0" applyFont="1"/>
    <xf numFmtId="44" fontId="0" fillId="0" borderId="0" xfId="0" applyNumberFormat="1"/>
    <xf numFmtId="0" fontId="4" fillId="0" borderId="0" xfId="0" applyFont="1" applyAlignment="1">
      <alignment horizontal="left"/>
    </xf>
    <xf numFmtId="0" fontId="0" fillId="0" borderId="0" xfId="0" applyAlignment="1">
      <alignment horizontal="left"/>
    </xf>
    <xf numFmtId="0" fontId="16" fillId="0" borderId="0" xfId="0" applyFont="1"/>
    <xf numFmtId="0" fontId="81" fillId="0" borderId="0" xfId="0" applyFont="1" applyAlignment="1">
      <alignment vertical="top"/>
    </xf>
    <xf numFmtId="0" fontId="80" fillId="0" borderId="0" xfId="0" applyFont="1" applyAlignment="1">
      <alignment vertical="top"/>
    </xf>
    <xf numFmtId="0" fontId="16" fillId="5" borderId="0" xfId="0" applyFont="1" applyFill="1" applyBorder="1" applyAlignment="1"/>
    <xf numFmtId="0" fontId="66" fillId="5" borderId="0" xfId="0" applyFont="1" applyFill="1" applyBorder="1"/>
    <xf numFmtId="0" fontId="66" fillId="5" borderId="0" xfId="0" applyFont="1" applyFill="1"/>
    <xf numFmtId="0" fontId="66" fillId="0" borderId="0" xfId="0" applyFont="1"/>
    <xf numFmtId="0" fontId="82" fillId="0" borderId="0" xfId="0" applyFont="1"/>
    <xf numFmtId="0" fontId="81" fillId="0" borderId="0" xfId="0" applyFont="1" applyAlignment="1">
      <alignment horizontal="left"/>
    </xf>
    <xf numFmtId="0" fontId="84" fillId="0" borderId="0" xfId="0" applyFont="1" applyAlignment="1">
      <alignment horizontal="left"/>
    </xf>
    <xf numFmtId="0" fontId="66" fillId="0"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56" fillId="0" borderId="0" xfId="0" applyFont="1" applyBorder="1"/>
    <xf numFmtId="165" fontId="16" fillId="0" borderId="0" xfId="0" applyNumberFormat="1" applyFont="1" applyBorder="1" applyAlignment="1"/>
    <xf numFmtId="0" fontId="10" fillId="0" borderId="0" xfId="0" applyFont="1" applyBorder="1"/>
    <xf numFmtId="0" fontId="57" fillId="0" borderId="0" xfId="0" applyFont="1" applyBorder="1" applyAlignment="1">
      <alignment horizontal="center"/>
    </xf>
    <xf numFmtId="0" fontId="86" fillId="10" borderId="5" xfId="0" applyFont="1" applyFill="1" applyBorder="1" applyAlignment="1">
      <alignment horizontal="center" vertical="center"/>
    </xf>
    <xf numFmtId="43" fontId="87" fillId="0" borderId="0" xfId="0" applyNumberFormat="1" applyFont="1" applyFill="1" applyBorder="1" applyAlignment="1">
      <alignment vertical="center"/>
    </xf>
    <xf numFmtId="0" fontId="88" fillId="13" borderId="5" xfId="0" applyFont="1" applyFill="1" applyBorder="1" applyAlignment="1">
      <alignment vertical="center" wrapText="1"/>
    </xf>
    <xf numFmtId="0" fontId="89" fillId="13" borderId="5" xfId="0" applyFont="1" applyFill="1" applyBorder="1" applyAlignment="1">
      <alignment horizontal="left" vertical="center" wrapText="1"/>
    </xf>
    <xf numFmtId="0" fontId="90" fillId="13" borderId="5" xfId="0" applyFont="1" applyFill="1" applyBorder="1" applyAlignment="1">
      <alignment vertical="center" wrapText="1"/>
    </xf>
    <xf numFmtId="0" fontId="91" fillId="13" borderId="5" xfId="0" applyFont="1" applyFill="1" applyBorder="1"/>
    <xf numFmtId="43" fontId="87" fillId="13" borderId="5" xfId="0" applyNumberFormat="1" applyFont="1" applyFill="1" applyBorder="1" applyAlignment="1">
      <alignment horizontal="center" vertical="center"/>
    </xf>
    <xf numFmtId="43" fontId="92" fillId="13" borderId="5" xfId="0" applyNumberFormat="1" applyFont="1" applyFill="1" applyBorder="1" applyAlignment="1">
      <alignment horizontal="center" vertical="center"/>
    </xf>
    <xf numFmtId="43" fontId="93" fillId="13" borderId="5" xfId="0" applyNumberFormat="1" applyFont="1" applyFill="1" applyBorder="1" applyAlignment="1">
      <alignment horizontal="center" vertical="center" wrapText="1"/>
    </xf>
    <xf numFmtId="0" fontId="94" fillId="14" borderId="5" xfId="0" applyFont="1" applyFill="1" applyBorder="1" applyAlignment="1">
      <alignment vertical="center" wrapText="1"/>
    </xf>
    <xf numFmtId="0" fontId="95" fillId="0" borderId="5" xfId="0" applyFont="1" applyBorder="1" applyAlignment="1">
      <alignment horizontal="left" vertical="center" wrapText="1"/>
    </xf>
    <xf numFmtId="0" fontId="90" fillId="0" borderId="5" xfId="0" applyFont="1" applyBorder="1" applyAlignment="1">
      <alignment horizontal="center" vertical="center" wrapText="1"/>
    </xf>
    <xf numFmtId="0" fontId="91" fillId="10" borderId="5" xfId="0" applyFont="1" applyFill="1" applyBorder="1" applyAlignment="1">
      <alignment horizontal="center" vertical="center"/>
    </xf>
    <xf numFmtId="4" fontId="90" fillId="0" borderId="5" xfId="0" applyNumberFormat="1" applyFont="1" applyBorder="1" applyAlignment="1">
      <alignment horizontal="right" vertical="center"/>
    </xf>
    <xf numFmtId="0" fontId="96" fillId="0" borderId="5" xfId="0" applyFont="1" applyBorder="1" applyAlignment="1">
      <alignment horizontal="center" vertical="center"/>
    </xf>
    <xf numFmtId="0" fontId="97" fillId="0" borderId="5" xfId="0" applyFont="1" applyBorder="1" applyAlignment="1">
      <alignment horizontal="center" vertical="center" wrapText="1"/>
    </xf>
    <xf numFmtId="0" fontId="98" fillId="14" borderId="5" xfId="0" applyFont="1" applyFill="1" applyBorder="1" applyAlignment="1">
      <alignment vertical="center" wrapText="1"/>
    </xf>
    <xf numFmtId="0" fontId="90" fillId="0" borderId="5" xfId="0" applyFont="1" applyBorder="1" applyAlignment="1">
      <alignment horizontal="left" vertical="center" wrapText="1"/>
    </xf>
    <xf numFmtId="0" fontId="90" fillId="0" borderId="5" xfId="0" applyFont="1" applyFill="1" applyBorder="1" applyAlignment="1">
      <alignment horizontal="center" vertical="center"/>
    </xf>
    <xf numFmtId="0" fontId="91" fillId="0" borderId="5" xfId="0" applyFont="1" applyBorder="1"/>
    <xf numFmtId="0" fontId="99" fillId="10" borderId="5" xfId="0" applyFont="1" applyFill="1" applyBorder="1" applyAlignment="1">
      <alignment horizontal="center" vertical="center"/>
    </xf>
    <xf numFmtId="0" fontId="99" fillId="5" borderId="5" xfId="0" applyFont="1" applyFill="1" applyBorder="1" applyAlignment="1">
      <alignment horizontal="center" vertical="center"/>
    </xf>
    <xf numFmtId="0" fontId="96" fillId="0" borderId="5" xfId="0" applyFont="1" applyBorder="1"/>
    <xf numFmtId="0" fontId="0" fillId="0" borderId="0" xfId="0" applyFont="1" applyBorder="1"/>
    <xf numFmtId="0" fontId="100" fillId="0" borderId="5" xfId="0" applyFont="1" applyBorder="1" applyAlignment="1">
      <alignment vertical="center" wrapText="1"/>
    </xf>
    <xf numFmtId="0" fontId="101" fillId="14" borderId="5" xfId="0" applyFont="1" applyFill="1" applyBorder="1" applyAlignment="1">
      <alignment vertical="center" wrapText="1"/>
    </xf>
    <xf numFmtId="0" fontId="91" fillId="5" borderId="5" xfId="0" applyFont="1" applyFill="1" applyBorder="1" applyAlignment="1">
      <alignment horizontal="center" vertical="center"/>
    </xf>
    <xf numFmtId="4" fontId="90" fillId="5" borderId="5" xfId="0" applyNumberFormat="1" applyFont="1" applyFill="1" applyBorder="1" applyAlignment="1">
      <alignment horizontal="right" vertical="center"/>
    </xf>
    <xf numFmtId="0" fontId="91" fillId="5" borderId="5" xfId="0" applyFont="1" applyFill="1" applyBorder="1"/>
    <xf numFmtId="0" fontId="100" fillId="5" borderId="5" xfId="0" applyFont="1" applyFill="1" applyBorder="1" applyAlignment="1">
      <alignment vertical="center" wrapText="1"/>
    </xf>
    <xf numFmtId="0" fontId="0" fillId="0" borderId="5" xfId="0" applyFont="1" applyBorder="1"/>
    <xf numFmtId="43" fontId="96" fillId="0" borderId="5" xfId="0" applyNumberFormat="1" applyFont="1" applyBorder="1" applyAlignment="1">
      <alignment horizontal="center" vertical="center"/>
    </xf>
    <xf numFmtId="0" fontId="102" fillId="0" borderId="5" xfId="0" applyFont="1" applyBorder="1" applyAlignment="1">
      <alignment vertical="center" wrapText="1"/>
    </xf>
    <xf numFmtId="0" fontId="103" fillId="5" borderId="5" xfId="0" applyFont="1" applyFill="1" applyBorder="1" applyAlignment="1">
      <alignment horizontal="center" vertical="center"/>
    </xf>
    <xf numFmtId="0" fontId="103" fillId="0" borderId="5" xfId="0" applyFont="1" applyFill="1" applyBorder="1" applyAlignment="1">
      <alignment horizontal="center" vertical="center"/>
    </xf>
    <xf numFmtId="0" fontId="30" fillId="0" borderId="5" xfId="0" applyFont="1" applyBorder="1"/>
    <xf numFmtId="0" fontId="103" fillId="10" borderId="5" xfId="0" applyFont="1" applyFill="1" applyBorder="1" applyAlignment="1">
      <alignment horizontal="center" vertical="center"/>
    </xf>
    <xf numFmtId="0" fontId="4" fillId="0" borderId="5" xfId="0" applyFont="1" applyBorder="1"/>
    <xf numFmtId="4" fontId="87" fillId="5" borderId="5" xfId="0" applyNumberFormat="1" applyFont="1" applyFill="1" applyBorder="1" applyAlignment="1">
      <alignment horizontal="right" vertical="center"/>
    </xf>
    <xf numFmtId="0" fontId="87" fillId="13" borderId="5" xfId="0" applyFont="1" applyFill="1" applyBorder="1" applyAlignment="1">
      <alignment horizontal="center" vertical="center" wrapText="1"/>
    </xf>
    <xf numFmtId="0" fontId="88" fillId="0" borderId="5" xfId="0" applyFont="1" applyBorder="1" applyAlignment="1">
      <alignment vertical="center" wrapText="1"/>
    </xf>
    <xf numFmtId="0" fontId="103" fillId="5" borderId="5" xfId="0" applyFont="1" applyFill="1" applyBorder="1" applyAlignment="1">
      <alignment vertical="center"/>
    </xf>
    <xf numFmtId="4" fontId="87" fillId="0" borderId="5" xfId="0" applyNumberFormat="1" applyFont="1" applyBorder="1" applyAlignment="1">
      <alignment horizontal="center" vertical="center"/>
    </xf>
    <xf numFmtId="0" fontId="92" fillId="0" borderId="5" xfId="0" applyFont="1" applyBorder="1" applyAlignment="1">
      <alignment horizontal="center" vertical="center"/>
    </xf>
    <xf numFmtId="0" fontId="4" fillId="0" borderId="5" xfId="0" applyFont="1" applyBorder="1" applyAlignment="1">
      <alignment vertical="center" wrapText="1"/>
    </xf>
    <xf numFmtId="0" fontId="90" fillId="5" borderId="5" xfId="0" applyFont="1" applyFill="1" applyBorder="1" applyAlignment="1">
      <alignment horizontal="left" vertical="center" wrapText="1"/>
    </xf>
    <xf numFmtId="0" fontId="4" fillId="0" borderId="5" xfId="0" applyFont="1" applyBorder="1" applyAlignment="1">
      <alignment vertical="center"/>
    </xf>
    <xf numFmtId="0" fontId="95" fillId="0" borderId="5" xfId="0" applyFont="1" applyBorder="1" applyAlignment="1">
      <alignment horizontal="center" vertical="center" wrapText="1"/>
    </xf>
    <xf numFmtId="4" fontId="95" fillId="0" borderId="5" xfId="0" applyNumberFormat="1" applyFont="1" applyBorder="1" applyAlignment="1">
      <alignment horizontal="right" vertical="center"/>
    </xf>
    <xf numFmtId="0" fontId="105" fillId="0" borderId="5" xfId="0" applyFont="1" applyBorder="1" applyAlignment="1">
      <alignment horizontal="center" vertical="center"/>
    </xf>
    <xf numFmtId="0" fontId="31" fillId="0" borderId="0" xfId="0" applyFont="1" applyBorder="1"/>
    <xf numFmtId="0" fontId="90" fillId="5" borderId="5" xfId="0" applyFont="1" applyFill="1" applyBorder="1"/>
    <xf numFmtId="0" fontId="88" fillId="0" borderId="5" xfId="0" applyFont="1" applyFill="1" applyBorder="1" applyAlignment="1">
      <alignment vertical="center" wrapText="1"/>
    </xf>
    <xf numFmtId="0" fontId="89" fillId="0" borderId="5" xfId="0" applyFont="1" applyFill="1" applyBorder="1" applyAlignment="1">
      <alignment horizontal="left" vertical="center" wrapText="1"/>
    </xf>
    <xf numFmtId="0" fontId="87" fillId="0" borderId="5" xfId="0" applyFont="1" applyFill="1" applyBorder="1" applyAlignment="1">
      <alignment horizontal="center" vertical="center" wrapText="1"/>
    </xf>
    <xf numFmtId="0" fontId="91" fillId="0" borderId="5" xfId="0" applyFont="1" applyFill="1" applyBorder="1"/>
    <xf numFmtId="43" fontId="87" fillId="0" borderId="5" xfId="0" applyNumberFormat="1" applyFont="1" applyFill="1" applyBorder="1" applyAlignment="1">
      <alignment horizontal="center" vertical="center"/>
    </xf>
    <xf numFmtId="43" fontId="92" fillId="0" borderId="5" xfId="0" applyNumberFormat="1" applyFont="1" applyFill="1" applyBorder="1" applyAlignment="1">
      <alignment horizontal="center" vertical="center"/>
    </xf>
    <xf numFmtId="43" fontId="93" fillId="0" borderId="5" xfId="0" applyNumberFormat="1" applyFont="1" applyFill="1" applyBorder="1" applyAlignment="1">
      <alignment horizontal="center" vertical="center" wrapText="1"/>
    </xf>
    <xf numFmtId="0" fontId="4" fillId="0" borderId="0" xfId="0" applyFont="1" applyFill="1"/>
    <xf numFmtId="0" fontId="106" fillId="10" borderId="5" xfId="0" applyFont="1" applyFill="1" applyBorder="1" applyAlignment="1">
      <alignment horizontal="center" vertical="center"/>
    </xf>
    <xf numFmtId="0" fontId="4" fillId="0" borderId="5" xfId="0" applyFont="1" applyBorder="1" applyAlignment="1">
      <alignment wrapText="1"/>
    </xf>
    <xf numFmtId="0" fontId="90" fillId="0" borderId="5" xfId="0" applyFont="1" applyFill="1" applyBorder="1" applyAlignment="1">
      <alignment horizontal="left" vertical="center" wrapText="1"/>
    </xf>
    <xf numFmtId="4" fontId="87" fillId="0" borderId="5" xfId="0" applyNumberFormat="1" applyFont="1" applyFill="1" applyBorder="1" applyAlignment="1">
      <alignment horizontal="right" vertical="center"/>
    </xf>
    <xf numFmtId="4" fontId="4" fillId="0" borderId="6" xfId="0" applyNumberFormat="1" applyFont="1" applyFill="1" applyBorder="1"/>
    <xf numFmtId="43" fontId="1" fillId="0" borderId="0" xfId="2" applyFont="1"/>
    <xf numFmtId="0" fontId="107" fillId="0" borderId="14" xfId="0" applyFont="1" applyBorder="1" applyAlignment="1"/>
    <xf numFmtId="0" fontId="107" fillId="0" borderId="15" xfId="0" applyFont="1" applyBorder="1" applyAlignment="1"/>
    <xf numFmtId="0" fontId="107" fillId="0" borderId="0" xfId="0" applyFont="1" applyBorder="1" applyAlignment="1"/>
    <xf numFmtId="0" fontId="107" fillId="0" borderId="0" xfId="0" applyNumberFormat="1" applyFont="1" applyAlignment="1"/>
    <xf numFmtId="0" fontId="0" fillId="0" borderId="0" xfId="0" applyFont="1" applyAlignment="1">
      <alignment vertical="top" wrapText="1"/>
    </xf>
    <xf numFmtId="0" fontId="110" fillId="0" borderId="0" xfId="0" applyNumberFormat="1" applyFont="1" applyBorder="1" applyAlignment="1">
      <alignment vertical="center"/>
    </xf>
    <xf numFmtId="0" fontId="62" fillId="0" borderId="0" xfId="0" applyFont="1" applyAlignment="1">
      <alignment horizontal="left" wrapText="1"/>
    </xf>
    <xf numFmtId="0" fontId="111" fillId="0" borderId="0" xfId="0" applyFont="1" applyBorder="1" applyAlignment="1"/>
    <xf numFmtId="0" fontId="112" fillId="0" borderId="0" xfId="0" applyFont="1" applyBorder="1" applyAlignment="1"/>
    <xf numFmtId="0" fontId="113" fillId="0" borderId="0" xfId="0" applyNumberFormat="1" applyFont="1" applyAlignment="1"/>
    <xf numFmtId="0" fontId="66" fillId="0" borderId="0" xfId="0" applyFont="1" applyAlignment="1">
      <alignment vertical="top" wrapText="1"/>
    </xf>
    <xf numFmtId="0" fontId="63" fillId="0" borderId="0" xfId="0" applyFont="1" applyAlignment="1"/>
    <xf numFmtId="0" fontId="109" fillId="0" borderId="0" xfId="0" applyNumberFormat="1" applyFont="1" applyBorder="1" applyAlignment="1">
      <alignment vertical="center"/>
    </xf>
    <xf numFmtId="0" fontId="114" fillId="0" borderId="0" xfId="0" applyNumberFormat="1" applyFont="1" applyBorder="1" applyAlignment="1">
      <alignment vertical="center"/>
    </xf>
    <xf numFmtId="0" fontId="115" fillId="10" borderId="5" xfId="0" applyFont="1" applyFill="1" applyBorder="1" applyAlignment="1">
      <alignment horizontal="center" vertical="center"/>
    </xf>
    <xf numFmtId="0" fontId="75" fillId="3" borderId="5" xfId="0" applyFont="1" applyFill="1" applyBorder="1" applyAlignment="1">
      <alignment vertical="center" wrapText="1"/>
    </xf>
    <xf numFmtId="0" fontId="75" fillId="4" borderId="5" xfId="0" applyFont="1" applyFill="1" applyBorder="1" applyAlignment="1">
      <alignment horizontal="right" vertical="center" wrapText="1"/>
    </xf>
    <xf numFmtId="0" fontId="75" fillId="4" borderId="5" xfId="0" applyFont="1" applyFill="1" applyBorder="1" applyAlignment="1">
      <alignment horizontal="center" vertical="center" wrapText="1"/>
    </xf>
    <xf numFmtId="0" fontId="116" fillId="0" borderId="5" xfId="0" applyFont="1" applyFill="1" applyBorder="1" applyAlignment="1">
      <alignment horizontal="left" vertical="center" wrapText="1"/>
    </xf>
    <xf numFmtId="0" fontId="117" fillId="5" borderId="5" xfId="0" applyFont="1" applyFill="1" applyBorder="1" applyAlignment="1">
      <alignment horizontal="left" vertical="center" wrapText="1"/>
    </xf>
    <xf numFmtId="0" fontId="104" fillId="10" borderId="5" xfId="0" applyFont="1" applyFill="1" applyBorder="1" applyAlignment="1">
      <alignment horizontal="left" vertical="center" wrapText="1"/>
    </xf>
    <xf numFmtId="0" fontId="104" fillId="5" borderId="5" xfId="0" applyFont="1" applyFill="1" applyBorder="1" applyAlignment="1">
      <alignment horizontal="left" vertical="center" wrapText="1"/>
    </xf>
    <xf numFmtId="0" fontId="104" fillId="0" borderId="5" xfId="0" applyFont="1" applyFill="1" applyBorder="1" applyAlignment="1">
      <alignment horizontal="left" vertical="center" wrapText="1"/>
    </xf>
    <xf numFmtId="43" fontId="117" fillId="0" borderId="5" xfId="2" applyFont="1" applyFill="1" applyBorder="1" applyAlignment="1">
      <alignment horizontal="center" vertical="center" wrapText="1"/>
    </xf>
    <xf numFmtId="0" fontId="76" fillId="5" borderId="5" xfId="0" applyFont="1" applyFill="1" applyBorder="1" applyAlignment="1">
      <alignment horizontal="left" vertical="center" wrapText="1"/>
    </xf>
    <xf numFmtId="0" fontId="76" fillId="0" borderId="5" xfId="0" applyFont="1" applyBorder="1" applyAlignment="1">
      <alignment vertical="center" wrapText="1"/>
    </xf>
    <xf numFmtId="0" fontId="117" fillId="5" borderId="5" xfId="0" applyFont="1" applyFill="1" applyBorder="1" applyAlignment="1">
      <alignment horizontal="center" vertical="center" wrapText="1"/>
    </xf>
    <xf numFmtId="4" fontId="75" fillId="4" borderId="5" xfId="0" applyNumberFormat="1" applyFont="1" applyFill="1" applyBorder="1" applyAlignment="1">
      <alignment horizontal="right" vertical="center" wrapText="1"/>
    </xf>
    <xf numFmtId="0" fontId="117" fillId="0" borderId="5" xfId="0" applyFont="1" applyFill="1" applyBorder="1" applyAlignment="1">
      <alignment horizontal="left" vertical="center" wrapText="1"/>
    </xf>
    <xf numFmtId="0" fontId="104" fillId="0" borderId="5" xfId="0" applyFont="1" applyFill="1" applyBorder="1" applyAlignment="1">
      <alignment horizontal="center" vertical="center"/>
    </xf>
    <xf numFmtId="0" fontId="117" fillId="0" borderId="5" xfId="0" applyFont="1" applyFill="1" applyBorder="1" applyAlignment="1">
      <alignment horizontal="center" vertical="center"/>
    </xf>
    <xf numFmtId="0" fontId="75" fillId="0" borderId="5" xfId="0" applyFont="1" applyFill="1" applyBorder="1" applyAlignment="1">
      <alignment vertical="center" wrapText="1"/>
    </xf>
    <xf numFmtId="4" fontId="117" fillId="0" borderId="5" xfId="0" applyNumberFormat="1" applyFont="1" applyFill="1" applyBorder="1" applyAlignment="1">
      <alignment horizontal="center" vertical="center"/>
    </xf>
    <xf numFmtId="0" fontId="104" fillId="5" borderId="5" xfId="0" applyFont="1" applyFill="1" applyBorder="1" applyAlignment="1">
      <alignment horizontal="center" vertical="center"/>
    </xf>
    <xf numFmtId="4" fontId="117" fillId="5" borderId="5" xfId="0" applyNumberFormat="1" applyFont="1" applyFill="1" applyBorder="1" applyAlignment="1">
      <alignment horizontal="right" vertical="center"/>
    </xf>
    <xf numFmtId="0" fontId="75" fillId="5" borderId="5" xfId="0" applyFont="1" applyFill="1" applyBorder="1" applyAlignment="1">
      <alignment vertical="center" wrapText="1"/>
    </xf>
    <xf numFmtId="0" fontId="118" fillId="5" borderId="5" xfId="0" applyFont="1" applyFill="1" applyBorder="1" applyAlignment="1">
      <alignment horizontal="center" vertical="center"/>
    </xf>
    <xf numFmtId="0" fontId="119" fillId="0" borderId="5" xfId="0" applyFont="1" applyFill="1" applyBorder="1" applyAlignment="1">
      <alignment vertical="center" wrapText="1"/>
    </xf>
    <xf numFmtId="0" fontId="118" fillId="0" borderId="5" xfId="0" applyFont="1" applyFill="1" applyBorder="1" applyAlignment="1">
      <alignment horizontal="center" vertical="center"/>
    </xf>
    <xf numFmtId="0" fontId="118" fillId="0" borderId="5" xfId="0" applyFont="1" applyFill="1" applyBorder="1" applyAlignment="1">
      <alignment horizontal="left" vertical="center" wrapText="1"/>
    </xf>
    <xf numFmtId="4" fontId="120" fillId="5" borderId="5" xfId="0" applyNumberFormat="1" applyFont="1" applyFill="1" applyBorder="1" applyAlignment="1">
      <alignment horizontal="center" vertical="center"/>
    </xf>
    <xf numFmtId="0" fontId="121" fillId="5" borderId="5" xfId="0" applyFont="1" applyFill="1" applyBorder="1" applyAlignment="1">
      <alignment horizontal="left" vertical="center" wrapText="1"/>
    </xf>
    <xf numFmtId="0" fontId="122" fillId="5" borderId="5" xfId="0" applyFont="1" applyFill="1" applyBorder="1" applyAlignment="1">
      <alignment horizontal="left" vertical="center" wrapText="1"/>
    </xf>
    <xf numFmtId="0" fontId="121" fillId="5" borderId="5" xfId="0" applyFont="1" applyFill="1" applyBorder="1" applyAlignment="1">
      <alignment horizontal="center" vertical="center" wrapText="1"/>
    </xf>
    <xf numFmtId="0" fontId="121" fillId="5" borderId="5" xfId="0" applyFont="1" applyFill="1" applyBorder="1" applyAlignment="1">
      <alignment horizontal="center" vertical="center"/>
    </xf>
    <xf numFmtId="0" fontId="122" fillId="5" borderId="5" xfId="0" applyFont="1" applyFill="1" applyBorder="1" applyAlignment="1">
      <alignment horizontal="center" vertical="center"/>
    </xf>
    <xf numFmtId="0" fontId="121" fillId="0" borderId="5" xfId="0" applyFont="1" applyFill="1" applyBorder="1" applyAlignment="1">
      <alignment horizontal="center" vertical="center"/>
    </xf>
    <xf numFmtId="0" fontId="121" fillId="0" borderId="5" xfId="0" applyFont="1" applyFill="1" applyBorder="1" applyAlignment="1">
      <alignment horizontal="left" vertical="center" wrapText="1"/>
    </xf>
    <xf numFmtId="0" fontId="123" fillId="5" borderId="5" xfId="0" applyFont="1" applyFill="1" applyBorder="1" applyAlignment="1">
      <alignment vertical="center" wrapText="1"/>
    </xf>
    <xf numFmtId="4" fontId="122" fillId="5" borderId="5" xfId="0" applyNumberFormat="1" applyFont="1" applyFill="1" applyBorder="1" applyAlignment="1">
      <alignment horizontal="right" vertical="center"/>
    </xf>
    <xf numFmtId="43" fontId="75" fillId="4" borderId="5" xfId="2" applyFont="1" applyFill="1" applyBorder="1" applyAlignment="1">
      <alignment horizontal="left" vertical="center" wrapText="1"/>
    </xf>
    <xf numFmtId="0" fontId="123" fillId="5" borderId="5" xfId="0" applyFont="1" applyFill="1" applyBorder="1" applyAlignment="1">
      <alignment horizontal="left" vertical="center" wrapText="1"/>
    </xf>
    <xf numFmtId="4" fontId="122" fillId="5" borderId="5" xfId="0" applyNumberFormat="1" applyFont="1" applyFill="1" applyBorder="1" applyAlignment="1">
      <alignment horizontal="center" vertical="center"/>
    </xf>
    <xf numFmtId="0" fontId="121" fillId="0" borderId="5" xfId="0" applyFont="1" applyFill="1" applyBorder="1" applyAlignment="1">
      <alignment horizontal="center" vertical="center" wrapText="1"/>
    </xf>
    <xf numFmtId="0" fontId="123" fillId="0" borderId="5" xfId="0" applyFont="1" applyBorder="1" applyAlignment="1">
      <alignment vertical="center" wrapText="1"/>
    </xf>
    <xf numFmtId="0" fontId="95" fillId="0" borderId="5" xfId="0" applyFont="1" applyBorder="1" applyAlignment="1">
      <alignment vertical="center" wrapText="1"/>
    </xf>
    <xf numFmtId="0" fontId="75" fillId="0" borderId="5" xfId="0" applyFont="1" applyFill="1" applyBorder="1" applyAlignment="1">
      <alignment horizontal="left" vertical="center" wrapText="1"/>
    </xf>
    <xf numFmtId="0" fontId="123" fillId="0" borderId="5" xfId="0" applyFont="1" applyFill="1" applyBorder="1" applyAlignment="1">
      <alignment vertical="center" wrapText="1"/>
    </xf>
    <xf numFmtId="0" fontId="95" fillId="5" borderId="5" xfId="0" applyFont="1" applyFill="1" applyBorder="1" applyAlignment="1">
      <alignment vertical="top" wrapText="1"/>
    </xf>
    <xf numFmtId="4" fontId="95" fillId="0" borderId="5" xfId="0" applyNumberFormat="1" applyFont="1" applyBorder="1" applyAlignment="1">
      <alignment horizontal="center" vertical="center" wrapText="1"/>
    </xf>
    <xf numFmtId="0" fontId="87" fillId="0" borderId="5" xfId="0" applyFont="1" applyBorder="1" applyAlignment="1">
      <alignment horizontal="center" vertical="center" wrapText="1"/>
    </xf>
    <xf numFmtId="0" fontId="95" fillId="5" borderId="5" xfId="0" applyFont="1" applyFill="1" applyBorder="1" applyAlignment="1">
      <alignment vertical="center" wrapText="1"/>
    </xf>
    <xf numFmtId="4" fontId="95" fillId="5" borderId="5" xfId="0" applyNumberFormat="1" applyFont="1" applyFill="1" applyBorder="1" applyAlignment="1">
      <alignment horizontal="right" vertical="center" wrapText="1"/>
    </xf>
    <xf numFmtId="0" fontId="87" fillId="0" borderId="5" xfId="0" applyFont="1" applyBorder="1" applyAlignment="1">
      <alignment horizontal="left" vertical="center" wrapText="1"/>
    </xf>
    <xf numFmtId="0" fontId="75" fillId="5" borderId="5" xfId="0" applyFont="1" applyFill="1" applyBorder="1" applyAlignment="1">
      <alignment horizontal="left" vertical="center" wrapText="1"/>
    </xf>
    <xf numFmtId="0" fontId="76" fillId="0" borderId="5" xfId="0" applyFont="1" applyFill="1" applyBorder="1" applyAlignment="1">
      <alignment horizontal="center" vertical="center" wrapText="1"/>
    </xf>
    <xf numFmtId="0" fontId="75" fillId="0" borderId="5" xfId="0" applyFont="1" applyFill="1" applyBorder="1" applyAlignment="1">
      <alignment horizontal="center" vertical="center" wrapText="1"/>
    </xf>
    <xf numFmtId="0" fontId="90" fillId="5" borderId="5" xfId="0" applyFont="1" applyFill="1" applyBorder="1" applyAlignment="1">
      <alignment horizontal="center" vertical="center"/>
    </xf>
    <xf numFmtId="0" fontId="90" fillId="0" borderId="5" xfId="0" applyFont="1" applyBorder="1" applyAlignment="1">
      <alignment horizontal="center" vertical="center"/>
    </xf>
    <xf numFmtId="0" fontId="124" fillId="5" borderId="5" xfId="0" applyFont="1" applyFill="1" applyBorder="1" applyAlignment="1">
      <alignment vertical="center" wrapText="1"/>
    </xf>
    <xf numFmtId="4" fontId="95" fillId="5" borderId="5" xfId="0" applyNumberFormat="1" applyFont="1" applyFill="1" applyBorder="1" applyAlignment="1">
      <alignment horizontal="center" vertical="center" wrapText="1"/>
    </xf>
    <xf numFmtId="0" fontId="87" fillId="5" borderId="5" xfId="0" applyFont="1" applyFill="1" applyBorder="1" applyAlignment="1">
      <alignment vertical="center" wrapText="1"/>
    </xf>
    <xf numFmtId="166" fontId="90" fillId="5" borderId="5" xfId="0" applyNumberFormat="1" applyFont="1" applyFill="1" applyBorder="1" applyAlignment="1">
      <alignment horizontal="left" vertical="center"/>
    </xf>
    <xf numFmtId="43" fontId="90" fillId="0" borderId="5" xfId="2" applyFont="1" applyBorder="1" applyAlignment="1">
      <alignment horizontal="right" vertical="center"/>
    </xf>
    <xf numFmtId="0" fontId="89" fillId="0" borderId="5" xfId="0" applyFont="1" applyFill="1" applyBorder="1" applyAlignment="1">
      <alignment vertical="center" wrapText="1"/>
    </xf>
    <xf numFmtId="4" fontId="90" fillId="0" borderId="5" xfId="0" applyNumberFormat="1" applyFont="1" applyBorder="1" applyAlignment="1">
      <alignment horizontal="center" vertical="center"/>
    </xf>
    <xf numFmtId="0" fontId="89" fillId="5" borderId="5" xfId="0" applyFont="1" applyFill="1" applyBorder="1" applyAlignment="1">
      <alignment vertical="center" wrapText="1"/>
    </xf>
    <xf numFmtId="0" fontId="125" fillId="0" borderId="5" xfId="0" applyFont="1" applyFill="1" applyBorder="1" applyAlignment="1">
      <alignment vertical="center" wrapText="1"/>
    </xf>
    <xf numFmtId="0" fontId="125" fillId="5" borderId="5" xfId="0" applyFont="1" applyFill="1" applyBorder="1" applyAlignment="1">
      <alignment vertical="center" wrapText="1"/>
    </xf>
    <xf numFmtId="44" fontId="90" fillId="5" borderId="5" xfId="0" applyNumberFormat="1" applyFont="1" applyFill="1" applyBorder="1" applyAlignment="1">
      <alignment horizontal="center" vertical="center"/>
    </xf>
    <xf numFmtId="0" fontId="87" fillId="0" borderId="5" xfId="0" applyFont="1" applyBorder="1" applyAlignment="1">
      <alignment vertical="center" wrapText="1"/>
    </xf>
    <xf numFmtId="0" fontId="89" fillId="0" borderId="5" xfId="0" applyFont="1" applyBorder="1" applyAlignment="1">
      <alignment vertical="center" wrapText="1"/>
    </xf>
    <xf numFmtId="43" fontId="87" fillId="0" borderId="5" xfId="0" applyNumberFormat="1" applyFont="1" applyFill="1" applyBorder="1" applyAlignment="1">
      <alignment horizontal="center" vertical="center" wrapText="1"/>
    </xf>
    <xf numFmtId="0" fontId="90" fillId="0" borderId="5" xfId="0" applyFont="1" applyFill="1" applyBorder="1" applyAlignment="1">
      <alignment vertical="center" wrapText="1"/>
    </xf>
    <xf numFmtId="0" fontId="95" fillId="0" borderId="5" xfId="0" applyFont="1" applyFill="1" applyBorder="1" applyAlignment="1">
      <alignment vertical="center" wrapText="1"/>
    </xf>
    <xf numFmtId="0" fontId="89" fillId="0" borderId="5" xfId="0" applyFont="1" applyBorder="1" applyAlignment="1">
      <alignment horizontal="center" vertical="center" wrapText="1"/>
    </xf>
    <xf numFmtId="0" fontId="89" fillId="0" borderId="5" xfId="0" applyFont="1" applyBorder="1" applyAlignment="1">
      <alignment horizontal="left" vertical="center" wrapText="1"/>
    </xf>
    <xf numFmtId="0" fontId="90" fillId="5" borderId="5" xfId="0" applyFont="1" applyFill="1" applyBorder="1" applyAlignment="1">
      <alignment vertical="center" wrapText="1"/>
    </xf>
    <xf numFmtId="0" fontId="15" fillId="5" borderId="5" xfId="0" applyFont="1" applyFill="1" applyBorder="1" applyAlignment="1">
      <alignment horizontal="center" vertical="center"/>
    </xf>
    <xf numFmtId="0" fontId="119" fillId="5" borderId="5" xfId="0" applyFont="1" applyFill="1" applyBorder="1" applyAlignment="1">
      <alignment vertical="center" wrapText="1"/>
    </xf>
    <xf numFmtId="4" fontId="90" fillId="5" borderId="5" xfId="0" applyNumberFormat="1" applyFont="1" applyFill="1" applyBorder="1" applyAlignment="1">
      <alignment horizontal="center" vertical="center"/>
    </xf>
    <xf numFmtId="0" fontId="73" fillId="0" borderId="5" xfId="0" applyFont="1" applyBorder="1" applyAlignment="1">
      <alignment vertical="center" wrapText="1"/>
    </xf>
    <xf numFmtId="0" fontId="73" fillId="0" borderId="5" xfId="0" applyFont="1" applyBorder="1" applyAlignment="1">
      <alignment horizontal="left" vertical="center" wrapText="1"/>
    </xf>
    <xf numFmtId="0" fontId="125" fillId="0" borderId="5" xfId="0" applyFont="1" applyBorder="1" applyAlignment="1">
      <alignment vertical="center" wrapText="1"/>
    </xf>
    <xf numFmtId="0" fontId="89" fillId="0" borderId="5" xfId="0" applyFont="1" applyBorder="1" applyAlignment="1">
      <alignment horizontal="right" vertical="center" wrapText="1"/>
    </xf>
    <xf numFmtId="0" fontId="125" fillId="0" borderId="5" xfId="0" applyFont="1" applyBorder="1" applyAlignment="1">
      <alignment horizontal="center" vertical="center" wrapText="1"/>
    </xf>
    <xf numFmtId="0" fontId="125" fillId="0" borderId="5" xfId="0" applyFont="1" applyBorder="1" applyAlignment="1">
      <alignment vertical="top" wrapText="1"/>
    </xf>
    <xf numFmtId="0" fontId="125" fillId="0" borderId="5" xfId="0" applyFont="1" applyBorder="1" applyAlignment="1">
      <alignment horizontal="left" vertical="center" wrapText="1"/>
    </xf>
    <xf numFmtId="43" fontId="75" fillId="4" borderId="5" xfId="2" applyFont="1" applyFill="1" applyBorder="1" applyAlignment="1">
      <alignment horizontal="right" vertical="center" wrapText="1"/>
    </xf>
    <xf numFmtId="43" fontId="90" fillId="0" borderId="5" xfId="0" applyNumberFormat="1" applyFont="1" applyFill="1" applyBorder="1" applyAlignment="1">
      <alignment horizontal="center" vertical="center"/>
    </xf>
    <xf numFmtId="43" fontId="90" fillId="0" borderId="5" xfId="0" applyNumberFormat="1" applyFont="1" applyFill="1" applyBorder="1" applyAlignment="1">
      <alignment horizontal="left" vertical="center" wrapText="1"/>
    </xf>
    <xf numFmtId="0" fontId="90" fillId="0" borderId="5" xfId="0" applyFont="1" applyFill="1" applyBorder="1"/>
    <xf numFmtId="0" fontId="95" fillId="0" borderId="5" xfId="0" applyFont="1" applyFill="1" applyBorder="1" applyAlignment="1">
      <alignment horizontal="center" vertical="center"/>
    </xf>
    <xf numFmtId="0" fontId="95" fillId="5" borderId="5" xfId="0" applyFont="1" applyFill="1" applyBorder="1" applyAlignment="1">
      <alignment horizontal="center" vertical="center"/>
    </xf>
    <xf numFmtId="0" fontId="90" fillId="0" borderId="5" xfId="0" applyFont="1" applyBorder="1"/>
    <xf numFmtId="43" fontId="90" fillId="0" borderId="5" xfId="0" applyNumberFormat="1" applyFont="1" applyFill="1" applyBorder="1" applyAlignment="1">
      <alignment horizontal="center"/>
    </xf>
    <xf numFmtId="44" fontId="127" fillId="0" borderId="1" xfId="0" applyNumberFormat="1" applyFont="1" applyFill="1" applyBorder="1"/>
    <xf numFmtId="44" fontId="57" fillId="0" borderId="0" xfId="0" applyNumberFormat="1" applyFont="1" applyFill="1"/>
    <xf numFmtId="44" fontId="128" fillId="0" borderId="5" xfId="0" applyNumberFormat="1" applyFont="1" applyFill="1" applyBorder="1"/>
    <xf numFmtId="44" fontId="14" fillId="0" borderId="5" xfId="0" applyNumberFormat="1" applyFont="1" applyFill="1" applyBorder="1"/>
    <xf numFmtId="43" fontId="129" fillId="0" borderId="5" xfId="2" applyFont="1" applyFill="1" applyBorder="1" applyAlignment="1">
      <alignment horizontal="left"/>
    </xf>
    <xf numFmtId="43" fontId="14" fillId="0" borderId="5" xfId="2" applyFont="1" applyFill="1" applyBorder="1"/>
    <xf numFmtId="43" fontId="128" fillId="0" borderId="5" xfId="2" applyFont="1" applyFill="1" applyBorder="1"/>
    <xf numFmtId="168" fontId="14" fillId="0" borderId="5" xfId="0" applyNumberFormat="1" applyFont="1" applyFill="1" applyBorder="1"/>
    <xf numFmtId="0" fontId="14" fillId="0" borderId="5" xfId="0" applyFont="1" applyFill="1" applyBorder="1"/>
    <xf numFmtId="168" fontId="127" fillId="0" borderId="5" xfId="0" applyNumberFormat="1" applyFont="1" applyFill="1" applyBorder="1"/>
    <xf numFmtId="168" fontId="130" fillId="0" borderId="5" xfId="0" applyNumberFormat="1" applyFont="1" applyFill="1" applyBorder="1"/>
    <xf numFmtId="44" fontId="127" fillId="0" borderId="5" xfId="0" applyNumberFormat="1" applyFont="1" applyFill="1" applyBorder="1"/>
    <xf numFmtId="43" fontId="131" fillId="0" borderId="5" xfId="2" applyFont="1" applyFill="1" applyBorder="1"/>
    <xf numFmtId="168" fontId="0" fillId="0" borderId="0" xfId="0" applyNumberFormat="1"/>
    <xf numFmtId="0" fontId="132" fillId="0" borderId="0" xfId="0" applyFont="1" applyAlignment="1"/>
    <xf numFmtId="0" fontId="132" fillId="0" borderId="0" xfId="0" applyFont="1" applyAlignment="1">
      <alignment horizontal="center"/>
    </xf>
    <xf numFmtId="0" fontId="133" fillId="0" borderId="0" xfId="0" applyFont="1" applyAlignment="1">
      <alignment horizontal="center" wrapText="1"/>
    </xf>
    <xf numFmtId="14" fontId="63" fillId="0" borderId="0" xfId="0" applyNumberFormat="1" applyFont="1" applyAlignment="1">
      <alignment horizontal="center" wrapText="1"/>
    </xf>
    <xf numFmtId="0" fontId="65" fillId="0" borderId="0" xfId="0" applyFont="1" applyFill="1" applyAlignment="1">
      <alignment wrapText="1"/>
    </xf>
    <xf numFmtId="0" fontId="134" fillId="0" borderId="0" xfId="0" applyFont="1" applyAlignment="1">
      <alignment wrapText="1"/>
    </xf>
    <xf numFmtId="0" fontId="66" fillId="0" borderId="0" xfId="0" applyFont="1" applyFill="1" applyAlignment="1">
      <alignment wrapText="1"/>
    </xf>
    <xf numFmtId="0" fontId="135" fillId="0" borderId="0" xfId="0" applyFont="1" applyAlignment="1"/>
    <xf numFmtId="0" fontId="137" fillId="2" borderId="5" xfId="0" applyFont="1" applyFill="1" applyBorder="1" applyAlignment="1">
      <alignment horizontal="center" vertical="center" wrapText="1"/>
    </xf>
    <xf numFmtId="0" fontId="138" fillId="2" borderId="5" xfId="0" applyFont="1" applyFill="1" applyBorder="1" applyAlignment="1">
      <alignment horizontal="center" vertical="center" wrapText="1"/>
    </xf>
    <xf numFmtId="0" fontId="136" fillId="2" borderId="5" xfId="0" applyFont="1" applyFill="1" applyBorder="1" applyAlignment="1">
      <alignment horizontal="center" vertical="center" wrapText="1"/>
    </xf>
    <xf numFmtId="0" fontId="136" fillId="3" borderId="5" xfId="0" applyFont="1" applyFill="1" applyBorder="1" applyAlignment="1">
      <alignment vertical="center" wrapText="1"/>
    </xf>
    <xf numFmtId="0" fontId="138" fillId="3" borderId="5" xfId="0" applyFont="1" applyFill="1" applyBorder="1" applyAlignment="1">
      <alignment vertical="center" wrapText="1"/>
    </xf>
    <xf numFmtId="0" fontId="136" fillId="4" borderId="5" xfId="0" applyFont="1" applyFill="1" applyBorder="1" applyAlignment="1">
      <alignment horizontal="left" vertical="center" wrapText="1"/>
    </xf>
    <xf numFmtId="165" fontId="139" fillId="9" borderId="5" xfId="0" applyNumberFormat="1" applyFont="1" applyFill="1" applyBorder="1" applyAlignment="1">
      <alignment horizontal="center" vertical="center"/>
    </xf>
    <xf numFmtId="0" fontId="141" fillId="5" borderId="5" xfId="0" applyFont="1" applyFill="1" applyBorder="1" applyAlignment="1">
      <alignment horizontal="left" vertical="center" wrapText="1"/>
    </xf>
    <xf numFmtId="0" fontId="141" fillId="5" borderId="5" xfId="0" applyFont="1" applyFill="1" applyBorder="1" applyAlignment="1">
      <alignment horizontal="center" vertical="center"/>
    </xf>
    <xf numFmtId="0" fontId="141" fillId="2" borderId="5" xfId="0" applyFont="1" applyFill="1" applyBorder="1" applyAlignment="1">
      <alignment horizontal="center" vertical="center"/>
    </xf>
    <xf numFmtId="43" fontId="142" fillId="5" borderId="5" xfId="2" applyFont="1" applyFill="1" applyBorder="1" applyAlignment="1">
      <alignment horizontal="right" vertical="center" wrapText="1"/>
    </xf>
    <xf numFmtId="43" fontId="143" fillId="5" borderId="5" xfId="0" applyNumberFormat="1" applyFont="1" applyFill="1" applyBorder="1" applyAlignment="1">
      <alignment horizontal="center" vertical="center"/>
    </xf>
    <xf numFmtId="43" fontId="144" fillId="5" borderId="5" xfId="2" applyFont="1" applyFill="1" applyBorder="1" applyAlignment="1">
      <alignment horizontal="center" vertical="center"/>
    </xf>
    <xf numFmtId="0" fontId="0" fillId="5" borderId="0" xfId="0" applyFill="1"/>
    <xf numFmtId="0" fontId="145" fillId="5" borderId="5" xfId="0" applyFont="1" applyFill="1" applyBorder="1" applyAlignment="1">
      <alignment horizontal="left" vertical="center" wrapText="1"/>
    </xf>
    <xf numFmtId="0" fontId="145" fillId="5" borderId="5" xfId="0" applyFont="1" applyFill="1" applyBorder="1" applyAlignment="1">
      <alignment horizontal="center" vertical="center"/>
    </xf>
    <xf numFmtId="4" fontId="145" fillId="5" borderId="5" xfId="0" applyNumberFormat="1" applyFont="1" applyFill="1" applyBorder="1" applyAlignment="1">
      <alignment horizontal="center" vertical="center"/>
    </xf>
    <xf numFmtId="0" fontId="5" fillId="5" borderId="0" xfId="0" applyFont="1" applyFill="1"/>
    <xf numFmtId="0" fontId="145" fillId="2" borderId="5" xfId="0" applyFont="1" applyFill="1" applyBorder="1" applyAlignment="1">
      <alignment horizontal="center" vertical="center"/>
    </xf>
    <xf numFmtId="4" fontId="142" fillId="5" borderId="5" xfId="0" applyNumberFormat="1" applyFont="1" applyFill="1" applyBorder="1" applyAlignment="1">
      <alignment horizontal="right" vertical="center" wrapText="1"/>
    </xf>
    <xf numFmtId="43" fontId="142" fillId="5" borderId="5" xfId="2" applyFont="1" applyFill="1" applyBorder="1" applyAlignment="1">
      <alignment horizontal="right" vertical="center"/>
    </xf>
    <xf numFmtId="0" fontId="145" fillId="5" borderId="5" xfId="0" applyFont="1" applyFill="1" applyBorder="1" applyAlignment="1">
      <alignment vertical="center"/>
    </xf>
    <xf numFmtId="4" fontId="141" fillId="5" borderId="5" xfId="0" applyNumberFormat="1" applyFont="1" applyFill="1" applyBorder="1" applyAlignment="1">
      <alignment horizontal="right" vertical="center" wrapText="1"/>
    </xf>
    <xf numFmtId="0" fontId="145" fillId="2" borderId="5" xfId="0" applyFont="1" applyFill="1" applyBorder="1" applyAlignment="1">
      <alignment vertical="center"/>
    </xf>
    <xf numFmtId="4" fontId="141" fillId="5" borderId="5" xfId="0" applyNumberFormat="1" applyFont="1" applyFill="1" applyBorder="1" applyAlignment="1">
      <alignment vertical="center"/>
    </xf>
    <xf numFmtId="4" fontId="141" fillId="5" borderId="5" xfId="0" applyNumberFormat="1" applyFont="1" applyFill="1" applyBorder="1" applyAlignment="1">
      <alignment vertical="center" wrapText="1"/>
    </xf>
    <xf numFmtId="0" fontId="145" fillId="5" borderId="5" xfId="0" applyFont="1" applyFill="1" applyBorder="1" applyAlignment="1">
      <alignment horizontal="left" wrapText="1"/>
    </xf>
    <xf numFmtId="4" fontId="142" fillId="5" borderId="5" xfId="0" applyNumberFormat="1" applyFont="1" applyFill="1" applyBorder="1" applyAlignment="1">
      <alignment horizontal="right" vertical="center"/>
    </xf>
    <xf numFmtId="0" fontId="136" fillId="9" borderId="5" xfId="0" applyFont="1" applyFill="1" applyBorder="1" applyAlignment="1">
      <alignment horizontal="left" vertical="center" wrapText="1"/>
    </xf>
    <xf numFmtId="165" fontId="138" fillId="4" borderId="5" xfId="0" applyNumberFormat="1" applyFont="1" applyFill="1" applyBorder="1" applyAlignment="1">
      <alignment horizontal="right" vertical="center" wrapText="1"/>
    </xf>
    <xf numFmtId="0" fontId="137" fillId="4" borderId="5" xfId="0" applyFont="1" applyFill="1" applyBorder="1" applyAlignment="1">
      <alignment horizontal="left" vertical="center" wrapText="1"/>
    </xf>
    <xf numFmtId="0" fontId="141" fillId="0" borderId="5" xfId="0" applyFont="1" applyFill="1" applyBorder="1" applyAlignment="1">
      <alignment horizontal="left" vertical="center" wrapText="1" shrinkToFit="1"/>
    </xf>
    <xf numFmtId="9" fontId="141" fillId="0" borderId="5" xfId="0" applyNumberFormat="1" applyFont="1" applyFill="1" applyBorder="1" applyAlignment="1">
      <alignment horizontal="left" vertical="center" wrapText="1"/>
    </xf>
    <xf numFmtId="9" fontId="141" fillId="2" borderId="5" xfId="0" applyNumberFormat="1" applyFont="1" applyFill="1" applyBorder="1" applyAlignment="1">
      <alignment horizontal="center" vertical="center"/>
    </xf>
    <xf numFmtId="0" fontId="141" fillId="2" borderId="5" xfId="0" applyFont="1" applyFill="1" applyBorder="1"/>
    <xf numFmtId="4" fontId="146" fillId="0" borderId="5" xfId="0" applyNumberFormat="1" applyFont="1" applyFill="1" applyBorder="1" applyAlignment="1">
      <alignment horizontal="right" vertical="center"/>
    </xf>
    <xf numFmtId="164" fontId="145" fillId="0" borderId="5" xfId="4" applyFont="1" applyFill="1" applyBorder="1" applyAlignment="1">
      <alignment horizontal="center" vertical="center"/>
    </xf>
    <xf numFmtId="164" fontId="144" fillId="0" borderId="5" xfId="4" applyFont="1" applyFill="1" applyBorder="1" applyAlignment="1">
      <alignment horizontal="center" vertical="center" wrapText="1" shrinkToFit="1"/>
    </xf>
    <xf numFmtId="0" fontId="140" fillId="0" borderId="5" xfId="0" applyFont="1" applyFill="1" applyBorder="1" applyAlignment="1">
      <alignment vertical="center" wrapText="1"/>
    </xf>
    <xf numFmtId="9" fontId="141" fillId="0" borderId="5" xfId="0" applyNumberFormat="1" applyFont="1" applyFill="1" applyBorder="1" applyAlignment="1">
      <alignment horizontal="center" vertical="center"/>
    </xf>
    <xf numFmtId="0" fontId="141" fillId="0" borderId="5" xfId="0" applyFont="1" applyFill="1" applyBorder="1"/>
    <xf numFmtId="0" fontId="141" fillId="0" borderId="5" xfId="0" applyFont="1" applyFill="1" applyBorder="1" applyAlignment="1">
      <alignment horizontal="center" vertical="center"/>
    </xf>
    <xf numFmtId="0" fontId="141" fillId="0" borderId="5" xfId="0" applyFont="1" applyFill="1" applyBorder="1" applyAlignment="1">
      <alignment vertical="center" wrapText="1" shrinkToFit="1"/>
    </xf>
    <xf numFmtId="9" fontId="141" fillId="2" borderId="5" xfId="1" applyFont="1" applyFill="1" applyBorder="1" applyAlignment="1">
      <alignment horizontal="center" vertical="center"/>
    </xf>
    <xf numFmtId="0" fontId="145" fillId="0" borderId="5" xfId="0" applyFont="1" applyFill="1" applyBorder="1" applyAlignment="1">
      <alignment horizontal="left" vertical="center" wrapText="1"/>
    </xf>
    <xf numFmtId="0" fontId="141" fillId="0" borderId="5" xfId="0" applyFont="1" applyFill="1" applyBorder="1" applyAlignment="1">
      <alignment horizontal="left" vertical="center" wrapText="1"/>
    </xf>
    <xf numFmtId="0" fontId="145" fillId="0" borderId="5" xfId="0" applyFont="1" applyFill="1" applyBorder="1" applyAlignment="1">
      <alignment vertical="center" wrapText="1"/>
    </xf>
    <xf numFmtId="4" fontId="142" fillId="0" borderId="5" xfId="0" applyNumberFormat="1" applyFont="1" applyFill="1" applyBorder="1" applyAlignment="1">
      <alignment horizontal="right" vertical="center"/>
    </xf>
    <xf numFmtId="0" fontId="143" fillId="15" borderId="5" xfId="0" applyFont="1" applyFill="1" applyBorder="1" applyAlignment="1">
      <alignment horizontal="left" vertical="center" wrapText="1" shrinkToFit="1"/>
    </xf>
    <xf numFmtId="0" fontId="147" fillId="15" borderId="5" xfId="0" applyFont="1" applyFill="1" applyBorder="1" applyAlignment="1">
      <alignment horizontal="left" vertical="center" wrapText="1"/>
    </xf>
    <xf numFmtId="0" fontId="143" fillId="15" borderId="5" xfId="0" applyFont="1" applyFill="1" applyBorder="1" applyAlignment="1">
      <alignment horizontal="left" vertical="center" wrapText="1"/>
    </xf>
    <xf numFmtId="0" fontId="141" fillId="15" borderId="5" xfId="0" applyFont="1" applyFill="1" applyBorder="1" applyAlignment="1">
      <alignment horizontal="center" vertical="center"/>
    </xf>
    <xf numFmtId="165" fontId="148" fillId="15" borderId="5" xfId="0" applyNumberFormat="1" applyFont="1" applyFill="1" applyBorder="1" applyAlignment="1">
      <alignment horizontal="right" vertical="center"/>
    </xf>
    <xf numFmtId="43" fontId="145" fillId="15" borderId="5" xfId="2" applyFont="1" applyFill="1" applyBorder="1" applyAlignment="1">
      <alignment horizontal="center" vertical="center"/>
    </xf>
    <xf numFmtId="43" fontId="144" fillId="15" borderId="5" xfId="2" applyFont="1" applyFill="1" applyBorder="1" applyAlignment="1">
      <alignment horizontal="center" vertical="center"/>
    </xf>
    <xf numFmtId="0" fontId="141" fillId="5" borderId="5" xfId="0" applyFont="1" applyFill="1" applyBorder="1" applyAlignment="1">
      <alignment horizontal="left" vertical="center" wrapText="1" shrinkToFit="1"/>
    </xf>
    <xf numFmtId="165" fontId="148" fillId="0" borderId="5" xfId="0" applyNumberFormat="1" applyFont="1" applyFill="1" applyBorder="1" applyAlignment="1">
      <alignment horizontal="right" vertical="center"/>
    </xf>
    <xf numFmtId="43" fontId="145" fillId="0" borderId="5" xfId="2" applyFont="1" applyFill="1" applyBorder="1" applyAlignment="1">
      <alignment horizontal="center" vertical="center"/>
    </xf>
    <xf numFmtId="43" fontId="145" fillId="5" borderId="5" xfId="2" applyFont="1" applyFill="1" applyBorder="1" applyAlignment="1">
      <alignment horizontal="center" vertical="center"/>
    </xf>
    <xf numFmtId="43" fontId="144" fillId="0" borderId="5" xfId="2" applyFont="1" applyFill="1" applyBorder="1" applyAlignment="1">
      <alignment horizontal="center" vertical="center"/>
    </xf>
    <xf numFmtId="4" fontId="149" fillId="0" borderId="5" xfId="0" applyNumberFormat="1" applyFont="1" applyFill="1" applyBorder="1" applyAlignment="1">
      <alignment horizontal="right" vertical="center"/>
    </xf>
    <xf numFmtId="165" fontId="138" fillId="9" borderId="5" xfId="2" applyNumberFormat="1" applyFont="1" applyFill="1" applyBorder="1" applyAlignment="1">
      <alignment horizontal="right" vertical="center" wrapText="1"/>
    </xf>
    <xf numFmtId="0" fontId="141" fillId="0" borderId="5" xfId="0" applyFont="1" applyFill="1" applyBorder="1" applyAlignment="1">
      <alignment horizontal="left" vertical="top" wrapText="1"/>
    </xf>
    <xf numFmtId="0" fontId="141" fillId="5" borderId="5" xfId="0" applyFont="1" applyFill="1" applyBorder="1" applyAlignment="1">
      <alignment horizontal="left" vertical="top" wrapText="1"/>
    </xf>
    <xf numFmtId="0" fontId="136" fillId="15" borderId="5" xfId="0" applyFont="1" applyFill="1" applyBorder="1" applyAlignment="1">
      <alignment horizontal="left" vertical="center" wrapText="1"/>
    </xf>
    <xf numFmtId="43" fontId="138" fillId="15" borderId="5" xfId="2" applyFont="1" applyFill="1" applyBorder="1" applyAlignment="1">
      <alignment horizontal="right" vertical="center" wrapText="1"/>
    </xf>
    <xf numFmtId="0" fontId="137" fillId="15" borderId="5" xfId="0" applyFont="1" applyFill="1" applyBorder="1" applyAlignment="1">
      <alignment horizontal="left" vertical="center" wrapText="1"/>
    </xf>
    <xf numFmtId="0" fontId="145" fillId="0" borderId="5" xfId="0" applyFont="1" applyFill="1" applyBorder="1" applyAlignment="1">
      <alignment horizontal="left" wrapText="1"/>
    </xf>
    <xf numFmtId="0" fontId="141" fillId="0" borderId="5" xfId="2" applyNumberFormat="1" applyFont="1" applyFill="1" applyBorder="1" applyAlignment="1">
      <alignment horizontal="center" vertical="center"/>
    </xf>
    <xf numFmtId="43" fontId="144" fillId="5" borderId="5" xfId="2" applyFont="1" applyFill="1" applyBorder="1" applyAlignment="1">
      <alignment vertical="center" wrapText="1"/>
    </xf>
    <xf numFmtId="0" fontId="145" fillId="0" borderId="5" xfId="0" applyFont="1" applyFill="1" applyBorder="1" applyAlignment="1">
      <alignment horizontal="left" vertical="top" wrapText="1"/>
    </xf>
    <xf numFmtId="0" fontId="141" fillId="2" borderId="5" xfId="2" applyNumberFormat="1" applyFont="1" applyFill="1" applyBorder="1" applyAlignment="1">
      <alignment horizontal="center" vertical="center"/>
    </xf>
    <xf numFmtId="0" fontId="141" fillId="5" borderId="5" xfId="2" applyNumberFormat="1" applyFont="1" applyFill="1" applyBorder="1" applyAlignment="1">
      <alignment horizontal="center" vertical="center"/>
    </xf>
    <xf numFmtId="0" fontId="141" fillId="5" borderId="5" xfId="0" applyFont="1" applyFill="1" applyBorder="1"/>
    <xf numFmtId="4" fontId="146" fillId="5" borderId="5" xfId="0" applyNumberFormat="1" applyFont="1" applyFill="1" applyBorder="1" applyAlignment="1">
      <alignment horizontal="right" vertical="center"/>
    </xf>
    <xf numFmtId="0" fontId="15" fillId="5" borderId="5" xfId="0" applyFont="1" applyFill="1" applyBorder="1"/>
    <xf numFmtId="0" fontId="141" fillId="0" borderId="5" xfId="0" applyFont="1" applyFill="1" applyBorder="1" applyAlignment="1">
      <alignment wrapText="1"/>
    </xf>
    <xf numFmtId="0" fontId="145" fillId="0" borderId="5" xfId="0" applyFont="1" applyFill="1" applyBorder="1" applyAlignment="1">
      <alignment wrapText="1"/>
    </xf>
    <xf numFmtId="0" fontId="141" fillId="0" borderId="5" xfId="0" applyFont="1" applyFill="1" applyBorder="1" applyAlignment="1">
      <alignment horizontal="left" wrapText="1"/>
    </xf>
    <xf numFmtId="0" fontId="140" fillId="5" borderId="5" xfId="0" applyFont="1" applyFill="1" applyBorder="1" applyAlignment="1">
      <alignment horizontal="left" vertical="center" wrapText="1"/>
    </xf>
    <xf numFmtId="4" fontId="141" fillId="0" borderId="5" xfId="0" applyNumberFormat="1" applyFont="1" applyFill="1" applyBorder="1" applyAlignment="1">
      <alignment vertical="center"/>
    </xf>
    <xf numFmtId="4" fontId="141" fillId="0" borderId="5" xfId="0" applyNumberFormat="1" applyFont="1" applyFill="1" applyBorder="1" applyAlignment="1">
      <alignment vertical="center" wrapText="1"/>
    </xf>
    <xf numFmtId="0" fontId="141" fillId="0" borderId="5" xfId="0" applyFont="1" applyFill="1" applyBorder="1" applyAlignment="1">
      <alignment vertical="center" wrapText="1"/>
    </xf>
    <xf numFmtId="43" fontId="144" fillId="0" borderId="5" xfId="2" applyFont="1" applyFill="1" applyBorder="1" applyAlignment="1">
      <alignment horizontal="center" vertical="center" wrapText="1"/>
    </xf>
    <xf numFmtId="165" fontId="133" fillId="0" borderId="7" xfId="0" applyNumberFormat="1" applyFont="1" applyFill="1" applyBorder="1" applyAlignment="1">
      <alignment horizontal="center" vertical="center"/>
    </xf>
    <xf numFmtId="165" fontId="150" fillId="0" borderId="0" xfId="0" applyNumberFormat="1" applyFont="1" applyFill="1" applyBorder="1" applyAlignment="1"/>
    <xf numFmtId="43" fontId="56" fillId="0" borderId="0" xfId="2" applyFont="1" applyAlignment="1">
      <alignment horizontal="right"/>
    </xf>
    <xf numFmtId="43" fontId="56" fillId="0" borderId="0" xfId="2" applyFont="1"/>
    <xf numFmtId="43" fontId="56" fillId="0" borderId="0" xfId="2" applyFont="1" applyBorder="1" applyAlignment="1">
      <alignment horizontal="right"/>
    </xf>
    <xf numFmtId="43" fontId="0" fillId="0" borderId="0" xfId="2" applyFont="1" applyAlignment="1">
      <alignment horizontal="right"/>
    </xf>
    <xf numFmtId="43" fontId="58" fillId="0" borderId="0" xfId="2" applyFont="1" applyBorder="1" applyAlignment="1">
      <alignment horizontal="right"/>
    </xf>
    <xf numFmtId="0" fontId="0" fillId="0" borderId="0" xfId="0" applyAlignment="1">
      <alignment horizontal="right"/>
    </xf>
    <xf numFmtId="0" fontId="63" fillId="0" borderId="0" xfId="0" applyFont="1" applyAlignment="1">
      <alignment horizontal="center" vertical="center" wrapText="1"/>
    </xf>
    <xf numFmtId="0" fontId="55" fillId="0" borderId="0" xfId="0" applyFont="1" applyAlignment="1">
      <alignment vertical="center" wrapText="1"/>
    </xf>
    <xf numFmtId="0" fontId="64" fillId="0" borderId="0" xfId="0" applyFont="1" applyAlignment="1">
      <alignment vertical="center"/>
    </xf>
    <xf numFmtId="0" fontId="65" fillId="0" borderId="0" xfId="0" applyFont="1" applyAlignment="1">
      <alignment vertical="center"/>
    </xf>
    <xf numFmtId="0" fontId="65" fillId="0" borderId="0" xfId="0" applyFont="1" applyAlignment="1">
      <alignment vertical="center" wrapText="1"/>
    </xf>
    <xf numFmtId="0" fontId="66" fillId="0" borderId="0" xfId="0" applyFont="1" applyAlignment="1">
      <alignment vertical="center" wrapText="1"/>
    </xf>
    <xf numFmtId="0" fontId="69" fillId="0" borderId="0" xfId="0" applyFont="1" applyAlignment="1">
      <alignment vertical="center"/>
    </xf>
    <xf numFmtId="0" fontId="10" fillId="0" borderId="0" xfId="0" applyFont="1" applyAlignment="1">
      <alignment vertical="center" wrapText="1"/>
    </xf>
    <xf numFmtId="0" fontId="152" fillId="10" borderId="5" xfId="0" applyFont="1" applyFill="1" applyBorder="1" applyAlignment="1">
      <alignment horizontal="center" vertical="center" wrapText="1"/>
    </xf>
    <xf numFmtId="0" fontId="75" fillId="10" borderId="5" xfId="0" applyFont="1" applyFill="1" applyBorder="1" applyAlignment="1">
      <alignment horizontal="center" vertical="center" wrapText="1"/>
    </xf>
    <xf numFmtId="9" fontId="75" fillId="3" borderId="5" xfId="1" applyFont="1" applyFill="1" applyBorder="1" applyAlignment="1">
      <alignment horizontal="center" vertical="center" wrapText="1"/>
    </xf>
    <xf numFmtId="0" fontId="42" fillId="10" borderId="5" xfId="0" applyFont="1" applyFill="1" applyBorder="1" applyAlignment="1">
      <alignment horizontal="center" vertical="center" wrapText="1"/>
    </xf>
    <xf numFmtId="43" fontId="49" fillId="5" borderId="5" xfId="5" applyNumberFormat="1" applyFont="1" applyFill="1" applyBorder="1" applyAlignment="1">
      <alignment horizontal="center" vertical="center"/>
    </xf>
    <xf numFmtId="43" fontId="49" fillId="5" borderId="5" xfId="5"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43" fontId="14" fillId="5" borderId="5" xfId="5" applyNumberFormat="1" applyFont="1" applyFill="1" applyBorder="1" applyAlignment="1">
      <alignment horizontal="center" vertical="center"/>
    </xf>
    <xf numFmtId="0" fontId="13" fillId="0" borderId="5" xfId="0" applyFont="1" applyBorder="1" applyAlignment="1">
      <alignment horizontal="center" vertical="center"/>
    </xf>
    <xf numFmtId="43" fontId="128" fillId="5" borderId="5" xfId="5" applyNumberFormat="1" applyFont="1" applyFill="1" applyBorder="1" applyAlignment="1">
      <alignment horizontal="center" vertical="center"/>
    </xf>
    <xf numFmtId="0" fontId="14" fillId="10" borderId="5" xfId="0" applyFont="1" applyFill="1" applyBorder="1" applyAlignment="1">
      <alignment horizontal="center" vertical="center"/>
    </xf>
    <xf numFmtId="0" fontId="23" fillId="13" borderId="5" xfId="0" applyFont="1" applyFill="1" applyBorder="1" applyAlignment="1">
      <alignment vertical="center" wrapText="1"/>
    </xf>
    <xf numFmtId="0" fontId="49" fillId="13" borderId="5" xfId="0" applyFont="1" applyFill="1" applyBorder="1" applyAlignment="1">
      <alignment horizontal="center" vertical="center"/>
    </xf>
    <xf numFmtId="43" fontId="49" fillId="13" borderId="5" xfId="5" applyNumberFormat="1" applyFont="1" applyFill="1" applyBorder="1" applyAlignment="1">
      <alignment horizontal="center" vertical="center"/>
    </xf>
    <xf numFmtId="43" fontId="49" fillId="13" borderId="5" xfId="5" applyNumberFormat="1" applyFont="1" applyFill="1" applyBorder="1" applyAlignment="1">
      <alignment horizontal="center" vertical="center" wrapText="1"/>
    </xf>
    <xf numFmtId="0" fontId="14" fillId="5" borderId="5" xfId="0" applyFont="1" applyFill="1" applyBorder="1" applyAlignment="1">
      <alignment horizontal="center"/>
    </xf>
    <xf numFmtId="43" fontId="128" fillId="5" borderId="5" xfId="0" applyNumberFormat="1" applyFont="1" applyFill="1" applyBorder="1" applyAlignment="1">
      <alignment horizontal="center" vertical="center"/>
    </xf>
    <xf numFmtId="43" fontId="49" fillId="0" borderId="5" xfId="5" applyNumberFormat="1" applyFont="1" applyFill="1" applyBorder="1" applyAlignment="1">
      <alignment horizontal="center" vertical="center"/>
    </xf>
    <xf numFmtId="43" fontId="49" fillId="0" borderId="5" xfId="5" applyNumberFormat="1" applyFont="1" applyFill="1" applyBorder="1" applyAlignment="1">
      <alignment horizontal="center" vertical="center" wrapText="1"/>
    </xf>
    <xf numFmtId="0" fontId="0" fillId="0" borderId="0" xfId="0" applyFont="1" applyFill="1"/>
    <xf numFmtId="0" fontId="11" fillId="0" borderId="5" xfId="0" applyFont="1" applyFill="1" applyBorder="1" applyAlignment="1">
      <alignment horizontal="center" vertical="center"/>
    </xf>
    <xf numFmtId="0" fontId="11" fillId="10" borderId="5" xfId="0" applyFont="1" applyFill="1" applyBorder="1" applyAlignment="1">
      <alignment horizontal="center" vertical="center"/>
    </xf>
    <xf numFmtId="0" fontId="49" fillId="0" borderId="5" xfId="0" applyFont="1" applyFill="1" applyBorder="1" applyAlignment="1">
      <alignment horizontal="center" vertical="center"/>
    </xf>
    <xf numFmtId="0" fontId="49" fillId="5" borderId="5" xfId="0" applyFont="1" applyFill="1" applyBorder="1" applyAlignment="1">
      <alignment horizontal="center" vertical="center"/>
    </xf>
    <xf numFmtId="0" fontId="42" fillId="5" borderId="5" xfId="0" applyFont="1" applyFill="1" applyBorder="1" applyAlignment="1">
      <alignment horizontal="center" vertical="center" wrapText="1"/>
    </xf>
    <xf numFmtId="0" fontId="49" fillId="10" borderId="5" xfId="0" applyFont="1" applyFill="1" applyBorder="1" applyAlignment="1">
      <alignment horizontal="center" vertical="center"/>
    </xf>
    <xf numFmtId="0" fontId="28" fillId="0" borderId="5" xfId="0" applyFont="1" applyFill="1" applyBorder="1" applyAlignment="1">
      <alignment vertical="center" wrapText="1"/>
    </xf>
    <xf numFmtId="43" fontId="11" fillId="0" borderId="5" xfId="5" applyNumberFormat="1" applyFont="1" applyFill="1" applyBorder="1" applyAlignment="1">
      <alignment horizontal="center" vertical="center"/>
    </xf>
    <xf numFmtId="0" fontId="11" fillId="0" borderId="5" xfId="0" applyFont="1" applyBorder="1" applyAlignment="1">
      <alignment horizontal="center" vertical="center"/>
    </xf>
    <xf numFmtId="43" fontId="11" fillId="5" borderId="5" xfId="5" applyNumberFormat="1" applyFont="1" applyFill="1" applyBorder="1" applyAlignment="1">
      <alignment horizontal="center" vertical="center"/>
    </xf>
    <xf numFmtId="0" fontId="25" fillId="0" borderId="5" xfId="0" applyFont="1" applyFill="1" applyBorder="1" applyAlignment="1">
      <alignment vertical="center" wrapText="1"/>
    </xf>
    <xf numFmtId="0" fontId="14" fillId="10" borderId="5" xfId="0" applyFont="1" applyFill="1" applyBorder="1" applyAlignment="1">
      <alignment horizontal="center"/>
    </xf>
    <xf numFmtId="43" fontId="128" fillId="0" borderId="5" xfId="0" applyNumberFormat="1" applyFont="1" applyFill="1" applyBorder="1" applyAlignment="1">
      <alignment horizontal="center" vertical="center"/>
    </xf>
    <xf numFmtId="0" fontId="129" fillId="10" borderId="5" xfId="0" applyFont="1" applyFill="1" applyBorder="1" applyAlignment="1">
      <alignment horizontal="center" vertical="center" wrapText="1"/>
    </xf>
    <xf numFmtId="0" fontId="13" fillId="10" borderId="5" xfId="0" applyFont="1" applyFill="1" applyBorder="1" applyAlignment="1">
      <alignment horizontal="center" vertical="center"/>
    </xf>
    <xf numFmtId="43" fontId="14" fillId="0" borderId="5" xfId="5" applyNumberFormat="1" applyFont="1" applyFill="1" applyBorder="1" applyAlignment="1">
      <alignment horizontal="center" vertical="center"/>
    </xf>
    <xf numFmtId="0" fontId="28" fillId="13" borderId="5" xfId="0" applyFont="1" applyFill="1" applyBorder="1" applyAlignment="1">
      <alignment vertical="center" wrapText="1"/>
    </xf>
    <xf numFmtId="0" fontId="25" fillId="13" borderId="5" xfId="0" applyFont="1" applyFill="1" applyBorder="1"/>
    <xf numFmtId="0" fontId="14" fillId="13" borderId="5" xfId="0" applyFont="1" applyFill="1" applyBorder="1" applyAlignment="1">
      <alignment horizontal="center"/>
    </xf>
    <xf numFmtId="43" fontId="128" fillId="13" borderId="5" xfId="0" applyNumberFormat="1" applyFont="1" applyFill="1" applyBorder="1" applyAlignment="1">
      <alignment horizontal="center" vertical="center"/>
    </xf>
    <xf numFmtId="43" fontId="14" fillId="5" borderId="5" xfId="5" applyNumberFormat="1" applyFont="1" applyFill="1" applyBorder="1" applyAlignment="1">
      <alignment horizontal="center" vertical="center" wrapText="1"/>
    </xf>
    <xf numFmtId="43" fontId="11" fillId="0" borderId="5" xfId="5" applyNumberFormat="1" applyFont="1" applyFill="1" applyBorder="1" applyAlignment="1">
      <alignment vertical="center"/>
    </xf>
    <xf numFmtId="43" fontId="14" fillId="0" borderId="5" xfId="5" applyNumberFormat="1" applyFont="1" applyFill="1" applyBorder="1" applyAlignment="1">
      <alignment horizontal="center" vertical="center" wrapText="1"/>
    </xf>
    <xf numFmtId="0" fontId="27" fillId="13" borderId="5" xfId="0" applyFont="1" applyFill="1" applyBorder="1" applyAlignment="1">
      <alignment vertical="center" wrapText="1"/>
    </xf>
    <xf numFmtId="0" fontId="25" fillId="13" borderId="5" xfId="0" applyFont="1" applyFill="1" applyBorder="1" applyAlignment="1">
      <alignment vertical="center" wrapText="1"/>
    </xf>
    <xf numFmtId="0" fontId="14" fillId="13" borderId="5" xfId="0" applyFont="1" applyFill="1" applyBorder="1" applyAlignment="1">
      <alignment horizontal="center" vertical="center"/>
    </xf>
    <xf numFmtId="0" fontId="42" fillId="13" borderId="5" xfId="0" applyFont="1" applyFill="1" applyBorder="1" applyAlignment="1">
      <alignment horizontal="center" vertical="center" wrapText="1"/>
    </xf>
    <xf numFmtId="43" fontId="128" fillId="13" borderId="5" xfId="5" applyNumberFormat="1" applyFont="1" applyFill="1" applyBorder="1" applyAlignment="1">
      <alignment horizontal="center" vertical="center"/>
    </xf>
    <xf numFmtId="43" fontId="14" fillId="13" borderId="5" xfId="5" applyNumberFormat="1" applyFont="1" applyFill="1" applyBorder="1" applyAlignment="1">
      <alignment horizontal="center" vertical="center"/>
    </xf>
    <xf numFmtId="43" fontId="14" fillId="13" borderId="5" xfId="5" applyNumberFormat="1" applyFont="1" applyFill="1" applyBorder="1" applyAlignment="1">
      <alignment horizontal="center" vertical="center" wrapText="1"/>
    </xf>
    <xf numFmtId="0" fontId="13" fillId="5" borderId="5" xfId="0" applyFont="1" applyFill="1" applyBorder="1" applyAlignment="1">
      <alignment horizontal="center" vertical="center"/>
    </xf>
    <xf numFmtId="0" fontId="128" fillId="10" borderId="5" xfId="0" applyFont="1" applyFill="1" applyBorder="1" applyAlignment="1">
      <alignment horizontal="center" vertical="center"/>
    </xf>
    <xf numFmtId="0" fontId="15" fillId="0" borderId="0" xfId="0" applyFont="1" applyBorder="1" applyAlignment="1">
      <alignment horizontal="center"/>
    </xf>
    <xf numFmtId="44" fontId="154" fillId="5" borderId="0" xfId="0" applyNumberFormat="1" applyFont="1" applyFill="1" applyBorder="1"/>
    <xf numFmtId="43" fontId="16" fillId="0" borderId="0" xfId="0" applyNumberFormat="1" applyFont="1" applyFill="1"/>
    <xf numFmtId="0" fontId="6" fillId="0" borderId="0" xfId="0" applyFont="1" applyAlignment="1">
      <alignment wrapText="1"/>
    </xf>
    <xf numFmtId="0" fontId="18" fillId="0" borderId="0" xfId="0" applyFont="1" applyAlignment="1">
      <alignment horizontal="center" wrapText="1"/>
    </xf>
    <xf numFmtId="0" fontId="17" fillId="0" borderId="0" xfId="0" applyFont="1" applyAlignment="1"/>
    <xf numFmtId="0" fontId="22" fillId="0" borderId="0" xfId="0" applyFont="1" applyAlignment="1">
      <alignment horizontal="center" wrapText="1"/>
    </xf>
    <xf numFmtId="0" fontId="75" fillId="2" borderId="5" xfId="0" applyFont="1" applyFill="1" applyBorder="1" applyAlignment="1">
      <alignment horizontal="center" vertical="center" wrapText="1"/>
    </xf>
    <xf numFmtId="0" fontId="75" fillId="2" borderId="5" xfId="0" applyFont="1" applyFill="1" applyBorder="1" applyAlignment="1">
      <alignment vertical="center" wrapText="1"/>
    </xf>
    <xf numFmtId="0" fontId="75" fillId="3" borderId="5" xfId="0" applyFont="1" applyFill="1" applyBorder="1" applyAlignment="1">
      <alignment horizontal="center" vertical="center" wrapText="1"/>
    </xf>
    <xf numFmtId="0" fontId="75" fillId="4" borderId="5" xfId="0" applyFont="1" applyFill="1" applyBorder="1" applyAlignment="1">
      <alignment vertical="center" wrapText="1"/>
    </xf>
    <xf numFmtId="0" fontId="122" fillId="0" borderId="5" xfId="0" applyFont="1" applyFill="1" applyBorder="1" applyAlignment="1">
      <alignment vertical="center" wrapText="1"/>
    </xf>
    <xf numFmtId="0" fontId="122" fillId="0" borderId="5" xfId="0" applyFont="1" applyFill="1" applyBorder="1" applyAlignment="1">
      <alignment horizontal="center" vertical="center" wrapText="1"/>
    </xf>
    <xf numFmtId="0" fontId="15" fillId="0" borderId="5" xfId="0" applyFont="1" applyFill="1" applyBorder="1"/>
    <xf numFmtId="0" fontId="0" fillId="2"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22" fillId="5" borderId="5" xfId="0" applyFont="1" applyFill="1" applyBorder="1" applyAlignment="1">
      <alignment vertical="center" wrapText="1"/>
    </xf>
    <xf numFmtId="0" fontId="155"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152" fillId="0" borderId="5" xfId="0" applyFont="1" applyFill="1" applyBorder="1" applyAlignment="1">
      <alignment horizontal="center" vertical="center" wrapText="1"/>
    </xf>
    <xf numFmtId="0" fontId="155" fillId="5" borderId="5" xfId="0" applyFont="1" applyFill="1" applyBorder="1" applyAlignment="1">
      <alignment horizontal="left" vertical="center" wrapText="1"/>
    </xf>
    <xf numFmtId="0" fontId="122" fillId="5"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4" fontId="75" fillId="4" borderId="5" xfId="0" applyNumberFormat="1" applyFont="1" applyFill="1" applyBorder="1" applyAlignment="1">
      <alignment vertical="center" wrapText="1"/>
    </xf>
    <xf numFmtId="0" fontId="152" fillId="4" borderId="5" xfId="0" applyFont="1" applyFill="1" applyBorder="1" applyAlignment="1">
      <alignment horizontal="center" vertical="center" wrapText="1"/>
    </xf>
    <xf numFmtId="0" fontId="156" fillId="5" borderId="5" xfId="0" applyFont="1" applyFill="1" applyBorder="1" applyAlignment="1">
      <alignment horizontal="left" vertical="center" wrapText="1"/>
    </xf>
    <xf numFmtId="1" fontId="156" fillId="5" borderId="5" xfId="0" applyNumberFormat="1" applyFont="1" applyFill="1" applyBorder="1" applyAlignment="1">
      <alignment horizontal="left" vertical="center" wrapText="1"/>
    </xf>
    <xf numFmtId="0" fontId="31" fillId="2"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4" fontId="76" fillId="5" borderId="5" xfId="0" applyNumberFormat="1" applyFont="1" applyFill="1" applyBorder="1" applyAlignment="1">
      <alignment vertical="center" wrapText="1"/>
    </xf>
    <xf numFmtId="0" fontId="156" fillId="0" borderId="5" xfId="0" applyFont="1" applyFill="1" applyBorder="1" applyAlignment="1">
      <alignment horizontal="left" vertical="center" wrapText="1"/>
    </xf>
    <xf numFmtId="4" fontId="75" fillId="0" borderId="5" xfId="0" applyNumberFormat="1" applyFont="1" applyFill="1" applyBorder="1" applyAlignment="1">
      <alignment vertical="center" wrapText="1"/>
    </xf>
    <xf numFmtId="0" fontId="157" fillId="0" borderId="5" xfId="0" applyFont="1" applyFill="1" applyBorder="1" applyAlignment="1">
      <alignment horizontal="center" vertical="center" wrapText="1"/>
    </xf>
    <xf numFmtId="0" fontId="95" fillId="5" borderId="5" xfId="0" applyFont="1" applyFill="1" applyBorder="1" applyAlignment="1">
      <alignment horizontal="left" vertical="center" wrapText="1"/>
    </xf>
    <xf numFmtId="0" fontId="90" fillId="0" borderId="5" xfId="0" applyFont="1" applyFill="1" applyBorder="1" applyAlignment="1">
      <alignment horizontal="center" vertical="center" wrapText="1"/>
    </xf>
    <xf numFmtId="0" fontId="15" fillId="0" borderId="5" xfId="0" applyFont="1" applyFill="1" applyBorder="1" applyAlignment="1">
      <alignment vertical="center"/>
    </xf>
    <xf numFmtId="4" fontId="116" fillId="5" borderId="5" xfId="0" applyNumberFormat="1" applyFont="1" applyFill="1" applyBorder="1" applyAlignment="1"/>
    <xf numFmtId="0" fontId="90" fillId="5" borderId="5" xfId="0" applyFont="1" applyFill="1" applyBorder="1" applyAlignment="1">
      <alignment horizontal="center" vertical="center" wrapText="1"/>
    </xf>
    <xf numFmtId="0" fontId="76" fillId="5" borderId="5" xfId="0" applyFont="1" applyFill="1" applyBorder="1" applyAlignment="1">
      <alignment vertical="center" wrapText="1"/>
    </xf>
    <xf numFmtId="0" fontId="95" fillId="5" borderId="5" xfId="0" applyFont="1" applyFill="1" applyBorder="1" applyAlignment="1">
      <alignment horizontal="center" vertical="center" wrapText="1"/>
    </xf>
    <xf numFmtId="1" fontId="95" fillId="5" borderId="5" xfId="0" applyNumberFormat="1" applyFont="1" applyFill="1" applyBorder="1" applyAlignment="1">
      <alignment horizontal="center" vertical="center" wrapText="1"/>
    </xf>
    <xf numFmtId="0" fontId="95" fillId="0" borderId="5" xfId="0" applyFont="1" applyFill="1" applyBorder="1" applyAlignment="1">
      <alignment horizontal="center" vertical="center" wrapText="1"/>
    </xf>
    <xf numFmtId="0" fontId="117" fillId="0" borderId="5" xfId="0" applyFont="1" applyFill="1" applyBorder="1" applyAlignment="1">
      <alignment horizontal="center" vertical="center" wrapText="1"/>
    </xf>
    <xf numFmtId="0" fontId="116" fillId="0" borderId="5" xfId="0" applyFont="1" applyFill="1" applyBorder="1"/>
    <xf numFmtId="0" fontId="158" fillId="2" borderId="5" xfId="0" applyFont="1" applyFill="1" applyBorder="1" applyAlignment="1">
      <alignment horizontal="center" vertical="center" wrapText="1"/>
    </xf>
    <xf numFmtId="169" fontId="75" fillId="4" borderId="5" xfId="0" applyNumberFormat="1" applyFont="1" applyFill="1" applyBorder="1" applyAlignment="1">
      <alignment vertical="center" wrapText="1"/>
    </xf>
    <xf numFmtId="169" fontId="15" fillId="5" borderId="5" xfId="0" applyNumberFormat="1" applyFont="1" applyFill="1" applyBorder="1" applyAlignment="1">
      <alignment vertical="center"/>
    </xf>
    <xf numFmtId="0" fontId="125" fillId="0" borderId="5" xfId="0" applyFont="1" applyFill="1" applyBorder="1" applyAlignment="1">
      <alignment horizontal="left" vertical="center" wrapText="1"/>
    </xf>
    <xf numFmtId="169" fontId="15" fillId="0" borderId="5" xfId="0" applyNumberFormat="1" applyFont="1" applyFill="1" applyBorder="1" applyAlignment="1">
      <alignment vertical="center"/>
    </xf>
    <xf numFmtId="0" fontId="95" fillId="0" borderId="5" xfId="0" applyFont="1" applyFill="1" applyBorder="1" applyAlignment="1">
      <alignment horizontal="left" vertical="center" wrapText="1"/>
    </xf>
    <xf numFmtId="1" fontId="95" fillId="0" borderId="5" xfId="0" applyNumberFormat="1" applyFont="1" applyFill="1" applyBorder="1" applyAlignment="1">
      <alignment horizontal="center" vertical="center" wrapText="1"/>
    </xf>
    <xf numFmtId="0" fontId="160" fillId="0" borderId="5" xfId="0" applyFont="1" applyFill="1" applyBorder="1" applyAlignment="1">
      <alignment horizontal="center" vertical="center"/>
    </xf>
    <xf numFmtId="0" fontId="160" fillId="0" borderId="5" xfId="0" applyFont="1" applyBorder="1"/>
    <xf numFmtId="0" fontId="160" fillId="0" borderId="5" xfId="0" applyFont="1" applyFill="1" applyBorder="1"/>
    <xf numFmtId="169" fontId="16" fillId="0" borderId="5" xfId="0" applyNumberFormat="1" applyFont="1" applyFill="1" applyBorder="1" applyAlignment="1">
      <alignment horizontal="center" vertical="center"/>
    </xf>
    <xf numFmtId="1" fontId="125" fillId="0"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xf numFmtId="0" fontId="76" fillId="0" borderId="5" xfId="0" applyFont="1" applyFill="1" applyBorder="1" applyAlignment="1">
      <alignment vertical="center" wrapText="1"/>
    </xf>
    <xf numFmtId="0" fontId="0" fillId="0" borderId="5" xfId="0" applyBorder="1" applyAlignment="1">
      <alignment horizontal="center" wrapText="1"/>
    </xf>
    <xf numFmtId="4" fontId="4" fillId="0" borderId="5" xfId="0" applyNumberFormat="1" applyFont="1" applyFill="1" applyBorder="1" applyAlignment="1"/>
    <xf numFmtId="0" fontId="0" fillId="0" borderId="0" xfId="0" applyAlignment="1"/>
    <xf numFmtId="0" fontId="163" fillId="10" borderId="5" xfId="0" applyFont="1" applyFill="1" applyBorder="1" applyAlignment="1">
      <alignment horizontal="center" vertical="center" wrapText="1"/>
    </xf>
    <xf numFmtId="4" fontId="163" fillId="10" borderId="5" xfId="0" applyNumberFormat="1" applyFont="1" applyFill="1" applyBorder="1" applyAlignment="1">
      <alignment horizontal="center" vertical="center" wrapText="1"/>
    </xf>
    <xf numFmtId="0" fontId="163" fillId="16" borderId="5" xfId="0" applyFont="1" applyFill="1" applyBorder="1" applyAlignment="1">
      <alignment vertical="center" wrapText="1"/>
    </xf>
    <xf numFmtId="0" fontId="164" fillId="16" borderId="5" xfId="0" applyFont="1" applyFill="1" applyBorder="1" applyAlignment="1">
      <alignment vertical="center" wrapText="1"/>
    </xf>
    <xf numFmtId="0" fontId="164" fillId="16" borderId="5" xfId="0" applyFont="1" applyFill="1" applyBorder="1" applyAlignment="1">
      <alignment horizontal="center" vertical="center" wrapText="1"/>
    </xf>
    <xf numFmtId="4" fontId="164" fillId="16" borderId="5" xfId="6" applyNumberFormat="1" applyFont="1" applyFill="1" applyBorder="1" applyAlignment="1">
      <alignment vertical="center" wrapText="1"/>
    </xf>
    <xf numFmtId="4" fontId="164" fillId="16" borderId="5" xfId="0" applyNumberFormat="1" applyFont="1" applyFill="1" applyBorder="1" applyAlignment="1">
      <alignment vertical="center" wrapText="1"/>
    </xf>
    <xf numFmtId="44" fontId="164" fillId="16" borderId="5" xfId="6" applyFont="1" applyFill="1" applyBorder="1" applyAlignment="1">
      <alignment vertical="center" wrapText="1"/>
    </xf>
    <xf numFmtId="0" fontId="18" fillId="5" borderId="0" xfId="0" applyFont="1" applyFill="1" applyAlignment="1">
      <alignment wrapText="1"/>
    </xf>
    <xf numFmtId="0" fontId="165" fillId="13" borderId="5" xfId="0" applyFont="1" applyFill="1" applyBorder="1" applyAlignment="1">
      <alignment horizontal="left" vertical="center" wrapText="1"/>
    </xf>
    <xf numFmtId="0" fontId="165"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66" fillId="13" borderId="5" xfId="0" applyFont="1" applyFill="1" applyBorder="1" applyAlignment="1">
      <alignment horizontal="center" vertical="center" wrapText="1"/>
    </xf>
    <xf numFmtId="4" fontId="165" fillId="13" borderId="5" xfId="6" applyNumberFormat="1" applyFont="1" applyFill="1" applyBorder="1" applyAlignment="1">
      <alignment horizontal="right" vertical="center" wrapText="1"/>
    </xf>
    <xf numFmtId="4" fontId="18" fillId="13" borderId="5" xfId="6" applyNumberFormat="1" applyFont="1" applyFill="1" applyBorder="1" applyAlignment="1">
      <alignment horizontal="right" vertical="center" wrapText="1"/>
    </xf>
    <xf numFmtId="0" fontId="164" fillId="13" borderId="5" xfId="0" applyFont="1" applyFill="1" applyBorder="1" applyAlignment="1">
      <alignment horizontal="center" vertical="center" wrapText="1"/>
    </xf>
    <xf numFmtId="0" fontId="18" fillId="0" borderId="0" xfId="0" applyFont="1" applyFill="1" applyAlignment="1">
      <alignment wrapText="1"/>
    </xf>
    <xf numFmtId="0" fontId="165" fillId="0" borderId="6" xfId="0" applyFont="1" applyFill="1" applyBorder="1" applyAlignment="1">
      <alignment horizontal="left" vertical="center" wrapText="1"/>
    </xf>
    <xf numFmtId="0" fontId="165" fillId="0" borderId="6" xfId="0" applyFont="1" applyFill="1" applyBorder="1" applyAlignment="1">
      <alignment horizontal="center" vertical="center" wrapText="1"/>
    </xf>
    <xf numFmtId="0" fontId="164" fillId="17" borderId="6" xfId="0" applyFont="1" applyFill="1" applyBorder="1" applyAlignment="1">
      <alignment horizontal="center" vertical="center" wrapText="1"/>
    </xf>
    <xf numFmtId="0" fontId="164" fillId="0" borderId="6" xfId="0" applyFont="1" applyFill="1" applyBorder="1" applyAlignment="1">
      <alignment horizontal="center" vertical="center" wrapText="1"/>
    </xf>
    <xf numFmtId="4" fontId="165" fillId="0" borderId="6" xfId="6" applyNumberFormat="1" applyFont="1" applyFill="1" applyBorder="1" applyAlignment="1">
      <alignment horizontal="right" vertical="center" wrapText="1"/>
    </xf>
    <xf numFmtId="0" fontId="165" fillId="0" borderId="0" xfId="0" applyFont="1" applyFill="1" applyAlignment="1">
      <alignment wrapText="1"/>
    </xf>
    <xf numFmtId="0" fontId="163" fillId="0" borderId="6" xfId="0" applyFont="1" applyFill="1" applyBorder="1" applyAlignment="1">
      <alignment horizontal="center" vertical="center" wrapText="1"/>
    </xf>
    <xf numFmtId="0" fontId="163" fillId="17" borderId="6" xfId="0" applyFont="1" applyFill="1" applyBorder="1" applyAlignment="1">
      <alignment horizontal="center" vertical="center" wrapText="1"/>
    </xf>
    <xf numFmtId="0" fontId="163" fillId="13" borderId="5" xfId="0" applyFont="1" applyFill="1" applyBorder="1" applyAlignment="1">
      <alignment horizontal="center" vertical="center" wrapText="1"/>
    </xf>
    <xf numFmtId="4" fontId="165" fillId="13" borderId="5" xfId="0" applyNumberFormat="1" applyFont="1" applyFill="1" applyBorder="1" applyAlignment="1">
      <alignment horizontal="right" vertical="center" wrapText="1"/>
    </xf>
    <xf numFmtId="4" fontId="165" fillId="13" borderId="5" xfId="0" applyNumberFormat="1" applyFont="1" applyFill="1" applyBorder="1" applyAlignment="1">
      <alignment horizontal="left" vertical="center" wrapText="1"/>
    </xf>
    <xf numFmtId="0" fontId="165" fillId="0" borderId="5" xfId="0" applyFont="1" applyFill="1" applyBorder="1" applyAlignment="1">
      <alignment horizontal="left" vertical="center" wrapText="1"/>
    </xf>
    <xf numFmtId="0" fontId="163" fillId="0" borderId="5" xfId="0" applyFont="1" applyFill="1" applyBorder="1" applyAlignment="1">
      <alignment horizontal="center" vertical="center" wrapText="1"/>
    </xf>
    <xf numFmtId="0" fontId="163" fillId="17" borderId="5" xfId="0" applyFont="1" applyFill="1" applyBorder="1" applyAlignment="1">
      <alignment horizontal="center" vertical="center" wrapText="1"/>
    </xf>
    <xf numFmtId="0" fontId="163" fillId="5" borderId="5" xfId="0" applyFont="1" applyFill="1" applyBorder="1" applyAlignment="1">
      <alignment horizontal="center" vertical="center" wrapText="1"/>
    </xf>
    <xf numFmtId="4" fontId="165" fillId="0" borderId="5" xfId="0" applyNumberFormat="1" applyFont="1" applyFill="1" applyBorder="1" applyAlignment="1">
      <alignment horizontal="right" vertical="center" wrapText="1"/>
    </xf>
    <xf numFmtId="4" fontId="165" fillId="0" borderId="5" xfId="0" applyNumberFormat="1" applyFont="1" applyFill="1" applyBorder="1" applyAlignment="1">
      <alignment horizontal="left" vertical="center" wrapText="1"/>
    </xf>
    <xf numFmtId="4" fontId="165" fillId="13" borderId="5" xfId="2" applyNumberFormat="1" applyFont="1" applyFill="1" applyBorder="1" applyAlignment="1">
      <alignment horizontal="right" vertical="center" wrapText="1"/>
    </xf>
    <xf numFmtId="4" fontId="18" fillId="13" borderId="5" xfId="2" applyNumberFormat="1" applyFont="1" applyFill="1" applyBorder="1" applyAlignment="1">
      <alignment horizontal="right" vertical="center" wrapText="1"/>
    </xf>
    <xf numFmtId="0" fontId="165" fillId="0" borderId="5" xfId="0" applyFont="1" applyFill="1" applyBorder="1" applyAlignment="1">
      <alignment vertical="center" wrapText="1"/>
    </xf>
    <xf numFmtId="0" fontId="164" fillId="0" borderId="5" xfId="0" applyFont="1" applyFill="1" applyBorder="1" applyAlignment="1">
      <alignment horizontal="left" vertical="center" wrapText="1"/>
    </xf>
    <xf numFmtId="9" fontId="163" fillId="0" borderId="5" xfId="0" applyNumberFormat="1" applyFont="1" applyFill="1" applyBorder="1" applyAlignment="1">
      <alignment horizontal="center" vertical="center" wrapText="1"/>
    </xf>
    <xf numFmtId="4" fontId="165" fillId="0" borderId="5" xfId="2" applyNumberFormat="1" applyFont="1" applyFill="1" applyBorder="1" applyAlignment="1">
      <alignment horizontal="right" vertical="center" wrapText="1"/>
    </xf>
    <xf numFmtId="0" fontId="164" fillId="0" borderId="5" xfId="0" applyFont="1" applyFill="1" applyBorder="1" applyAlignment="1">
      <alignment horizontal="center" vertical="center" wrapText="1"/>
    </xf>
    <xf numFmtId="0" fontId="167" fillId="0" borderId="5" xfId="0" applyFont="1" applyFill="1" applyBorder="1" applyAlignment="1">
      <alignment horizontal="left" vertical="center" wrapText="1"/>
    </xf>
    <xf numFmtId="0" fontId="167" fillId="0" borderId="5" xfId="0" applyFont="1" applyFill="1" applyBorder="1" applyAlignment="1">
      <alignment horizontal="center" vertical="center" wrapText="1"/>
    </xf>
    <xf numFmtId="4" fontId="18" fillId="0" borderId="5" xfId="2" applyNumberFormat="1" applyFont="1" applyFill="1" applyBorder="1" applyAlignment="1">
      <alignment horizontal="right" vertical="center" wrapText="1"/>
    </xf>
    <xf numFmtId="0" fontId="168" fillId="0" borderId="5"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68" fillId="0" borderId="1" xfId="0" applyFont="1" applyFill="1" applyBorder="1" applyAlignment="1">
      <alignment horizontal="center" vertical="center" wrapText="1"/>
    </xf>
    <xf numFmtId="4" fontId="18" fillId="0" borderId="1" xfId="2" applyNumberFormat="1" applyFont="1" applyFill="1" applyBorder="1" applyAlignment="1">
      <alignment horizontal="right" vertical="center" wrapText="1"/>
    </xf>
    <xf numFmtId="0" fontId="164" fillId="0" borderId="1" xfId="0" applyFont="1" applyFill="1" applyBorder="1" applyAlignment="1">
      <alignment horizontal="center" vertical="center" wrapText="1"/>
    </xf>
    <xf numFmtId="4" fontId="165" fillId="13" borderId="5" xfId="0" applyNumberFormat="1" applyFont="1" applyFill="1" applyBorder="1" applyAlignment="1">
      <alignment horizontal="center" vertical="center" wrapText="1"/>
    </xf>
    <xf numFmtId="0" fontId="165" fillId="0" borderId="0" xfId="0" applyFont="1" applyFill="1" applyBorder="1" applyAlignment="1">
      <alignment horizontal="center" vertical="center" wrapText="1"/>
    </xf>
    <xf numFmtId="0" fontId="165" fillId="0" borderId="6" xfId="0" applyFont="1" applyFill="1" applyBorder="1" applyAlignment="1">
      <alignment vertical="center" wrapText="1"/>
    </xf>
    <xf numFmtId="0" fontId="164" fillId="0" borderId="6" xfId="0" applyFont="1" applyFill="1" applyBorder="1" applyAlignment="1">
      <alignment horizontal="left" vertical="center" wrapText="1"/>
    </xf>
    <xf numFmtId="4" fontId="165" fillId="0" borderId="6" xfId="2" applyNumberFormat="1" applyFont="1" applyFill="1" applyBorder="1" applyAlignment="1">
      <alignment horizontal="right" vertical="center" wrapText="1"/>
    </xf>
    <xf numFmtId="0" fontId="47" fillId="0" borderId="5" xfId="0" applyFont="1" applyFill="1" applyBorder="1" applyAlignment="1">
      <alignment horizontal="center" vertical="center" wrapText="1"/>
    </xf>
    <xf numFmtId="170" fontId="47" fillId="0" borderId="5" xfId="7" applyNumberFormat="1" applyFont="1" applyFill="1" applyBorder="1" applyAlignment="1">
      <alignment horizontal="center" vertical="center" wrapText="1"/>
    </xf>
    <xf numFmtId="3" fontId="163" fillId="13" borderId="5" xfId="0" applyNumberFormat="1" applyFont="1" applyFill="1" applyBorder="1" applyAlignment="1">
      <alignment horizontal="center" vertical="center" wrapText="1"/>
    </xf>
    <xf numFmtId="0" fontId="165" fillId="0" borderId="17" xfId="0" applyFont="1" applyFill="1" applyBorder="1" applyAlignment="1">
      <alignment horizontal="left" vertical="center" wrapText="1"/>
    </xf>
    <xf numFmtId="3" fontId="163" fillId="0" borderId="6" xfId="0" applyNumberFormat="1" applyFont="1" applyFill="1" applyBorder="1" applyAlignment="1">
      <alignment horizontal="center" vertical="center" wrapText="1"/>
    </xf>
    <xf numFmtId="4" fontId="165" fillId="0" borderId="6" xfId="0" applyNumberFormat="1" applyFont="1" applyFill="1" applyBorder="1" applyAlignment="1">
      <alignment horizontal="right" vertical="center" wrapText="1"/>
    </xf>
    <xf numFmtId="4" fontId="165" fillId="0" borderId="6" xfId="0" applyNumberFormat="1" applyFont="1" applyFill="1" applyBorder="1" applyAlignment="1">
      <alignment horizontal="center" vertical="center" wrapText="1"/>
    </xf>
    <xf numFmtId="0" fontId="18" fillId="5" borderId="5" xfId="0" applyFont="1" applyFill="1" applyBorder="1" applyAlignment="1">
      <alignment horizontal="left" vertical="center" wrapText="1"/>
    </xf>
    <xf numFmtId="1" fontId="167" fillId="5" borderId="5" xfId="0" applyNumberFormat="1" applyFont="1" applyFill="1" applyBorder="1" applyAlignment="1">
      <alignment horizontal="center" vertical="center" wrapText="1"/>
    </xf>
    <xf numFmtId="4" fontId="18" fillId="5" borderId="5" xfId="0" applyNumberFormat="1" applyFont="1" applyFill="1" applyBorder="1" applyAlignment="1">
      <alignment horizontal="right" vertical="center" wrapText="1"/>
    </xf>
    <xf numFmtId="4" fontId="165" fillId="5" borderId="5" xfId="0" applyNumberFormat="1" applyFont="1" applyFill="1" applyBorder="1" applyAlignment="1">
      <alignment horizontal="left" vertical="center" wrapText="1"/>
    </xf>
    <xf numFmtId="0" fontId="165" fillId="5" borderId="5" xfId="0" applyFont="1" applyFill="1" applyBorder="1" applyAlignment="1">
      <alignment horizontal="left" vertical="center" wrapText="1"/>
    </xf>
    <xf numFmtId="0" fontId="167" fillId="18" borderId="5" xfId="0" applyFont="1" applyFill="1" applyBorder="1" applyAlignment="1">
      <alignment horizontal="center" vertical="center" wrapText="1"/>
    </xf>
    <xf numFmtId="0" fontId="167" fillId="5" borderId="5" xfId="0" applyFont="1" applyFill="1" applyBorder="1" applyAlignment="1">
      <alignment horizontal="center" vertical="center" wrapText="1"/>
    </xf>
    <xf numFmtId="0" fontId="167" fillId="17" borderId="5" xfId="0" applyFont="1" applyFill="1" applyBorder="1" applyAlignment="1">
      <alignment horizontal="center" vertical="center" wrapText="1"/>
    </xf>
    <xf numFmtId="4" fontId="18" fillId="5" borderId="5" xfId="0" applyNumberFormat="1" applyFont="1" applyFill="1" applyBorder="1" applyAlignment="1">
      <alignment horizontal="right" wrapText="1"/>
    </xf>
    <xf numFmtId="0" fontId="165" fillId="5" borderId="17"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67" fillId="5" borderId="17" xfId="0" applyFont="1" applyFill="1" applyBorder="1" applyAlignment="1">
      <alignment horizontal="center" vertical="center" wrapText="1"/>
    </xf>
    <xf numFmtId="0" fontId="167" fillId="0" borderId="5" xfId="0" applyFont="1" applyBorder="1" applyAlignment="1">
      <alignment wrapText="1"/>
    </xf>
    <xf numFmtId="4" fontId="165" fillId="0" borderId="5" xfId="7" applyNumberFormat="1" applyFont="1" applyBorder="1" applyAlignment="1">
      <alignment horizontal="right" wrapText="1"/>
    </xf>
    <xf numFmtId="4" fontId="18" fillId="0" borderId="5" xfId="7" applyNumberFormat="1" applyFont="1" applyBorder="1" applyAlignment="1">
      <alignment wrapText="1"/>
    </xf>
    <xf numFmtId="0" fontId="18" fillId="0" borderId="5" xfId="0" applyFont="1" applyBorder="1" applyAlignment="1">
      <alignment wrapText="1"/>
    </xf>
    <xf numFmtId="1" fontId="163" fillId="5" borderId="5" xfId="0" applyNumberFormat="1" applyFont="1" applyFill="1" applyBorder="1" applyAlignment="1">
      <alignment horizontal="center" vertical="center" wrapText="1"/>
    </xf>
    <xf numFmtId="0" fontId="163" fillId="18" borderId="5" xfId="0" applyFont="1" applyFill="1" applyBorder="1" applyAlignment="1">
      <alignment horizontal="center" vertical="center" wrapText="1"/>
    </xf>
    <xf numFmtId="4" fontId="165" fillId="5" borderId="5" xfId="0" applyNumberFormat="1" applyFont="1" applyFill="1" applyBorder="1" applyAlignment="1">
      <alignment horizontal="right" vertical="center" wrapText="1"/>
    </xf>
    <xf numFmtId="0" fontId="167" fillId="0" borderId="0" xfId="0" applyFont="1" applyFill="1" applyAlignment="1">
      <alignment wrapText="1"/>
    </xf>
    <xf numFmtId="0" fontId="167" fillId="10" borderId="5" xfId="0" applyFont="1" applyFill="1" applyBorder="1" applyAlignment="1">
      <alignment horizontal="center" vertical="center" wrapText="1"/>
    </xf>
    <xf numFmtId="0" fontId="163" fillId="0" borderId="5" xfId="0" applyFont="1" applyFill="1" applyBorder="1" applyAlignment="1">
      <alignment horizontal="left" vertical="center" wrapText="1"/>
    </xf>
    <xf numFmtId="4" fontId="165" fillId="13" borderId="5" xfId="0" applyNumberFormat="1" applyFont="1" applyFill="1" applyBorder="1" applyAlignment="1">
      <alignment horizontal="right" wrapText="1"/>
    </xf>
    <xf numFmtId="4" fontId="165" fillId="0" borderId="5" xfId="0" applyNumberFormat="1" applyFont="1" applyFill="1" applyBorder="1" applyAlignment="1">
      <alignment vertical="center" wrapText="1"/>
    </xf>
    <xf numFmtId="4" fontId="18" fillId="0" borderId="5" xfId="0" applyNumberFormat="1" applyFont="1" applyFill="1" applyBorder="1" applyAlignment="1">
      <alignment vertical="center" wrapText="1"/>
    </xf>
    <xf numFmtId="4" fontId="165" fillId="13" borderId="5" xfId="0" applyNumberFormat="1" applyFont="1" applyFill="1" applyBorder="1" applyAlignment="1">
      <alignment vertical="center" wrapText="1"/>
    </xf>
    <xf numFmtId="0" fontId="165" fillId="13" borderId="5" xfId="0" applyFont="1" applyFill="1" applyBorder="1" applyAlignment="1">
      <alignment vertical="center" wrapText="1"/>
    </xf>
    <xf numFmtId="0" fontId="163" fillId="16" borderId="5" xfId="0" applyFont="1" applyFill="1" applyBorder="1" applyAlignment="1">
      <alignment horizontal="center" vertical="center" wrapText="1"/>
    </xf>
    <xf numFmtId="0" fontId="163" fillId="0" borderId="5" xfId="0" applyFont="1" applyFill="1" applyBorder="1" applyAlignment="1">
      <alignment horizontal="center" wrapText="1"/>
    </xf>
    <xf numFmtId="4" fontId="163" fillId="0" borderId="5" xfId="0" applyNumberFormat="1" applyFont="1" applyFill="1" applyBorder="1" applyAlignment="1">
      <alignment horizontal="right" vertical="center" wrapText="1"/>
    </xf>
    <xf numFmtId="4" fontId="163" fillId="0" borderId="5" xfId="7" applyNumberFormat="1" applyFont="1" applyFill="1" applyBorder="1" applyAlignment="1">
      <alignment horizontal="right" vertical="center" wrapText="1"/>
    </xf>
    <xf numFmtId="43" fontId="163" fillId="5" borderId="5" xfId="2" applyFont="1" applyFill="1" applyBorder="1" applyAlignment="1">
      <alignment vertical="center" wrapText="1"/>
    </xf>
    <xf numFmtId="0" fontId="165" fillId="0" borderId="0" xfId="0" applyFont="1" applyAlignment="1">
      <alignment wrapText="1"/>
    </xf>
    <xf numFmtId="4" fontId="163" fillId="0" borderId="5" xfId="0" applyNumberFormat="1" applyFont="1" applyFill="1" applyBorder="1" applyAlignment="1">
      <alignment horizontal="left" vertical="center" wrapText="1"/>
    </xf>
    <xf numFmtId="0" fontId="163" fillId="0" borderId="0" xfId="0" applyFont="1" applyAlignment="1">
      <alignment wrapText="1"/>
    </xf>
    <xf numFmtId="0" fontId="167" fillId="0" borderId="0" xfId="0" applyFont="1" applyAlignment="1">
      <alignment wrapText="1"/>
    </xf>
    <xf numFmtId="4" fontId="163" fillId="0" borderId="5" xfId="7" applyNumberFormat="1" applyFont="1" applyFill="1" applyBorder="1" applyAlignment="1">
      <alignment wrapText="1"/>
    </xf>
    <xf numFmtId="4" fontId="167" fillId="5" borderId="5" xfId="2" applyNumberFormat="1" applyFont="1" applyFill="1" applyBorder="1" applyAlignment="1">
      <alignment horizontal="left" vertical="center" wrapText="1"/>
    </xf>
    <xf numFmtId="4" fontId="18" fillId="0" borderId="5" xfId="0" applyNumberFormat="1" applyFont="1" applyBorder="1" applyAlignment="1">
      <alignment wrapText="1"/>
    </xf>
    <xf numFmtId="43" fontId="167" fillId="5" borderId="5" xfId="2" applyFont="1" applyFill="1" applyBorder="1" applyAlignment="1">
      <alignment horizontal="left" vertical="center" wrapText="1"/>
    </xf>
    <xf numFmtId="0" fontId="163" fillId="0" borderId="5" xfId="0" applyFont="1" applyFill="1" applyBorder="1" applyAlignment="1">
      <alignment wrapText="1"/>
    </xf>
    <xf numFmtId="0" fontId="167" fillId="0" borderId="5" xfId="0" applyFont="1" applyFill="1" applyBorder="1" applyAlignment="1">
      <alignment wrapText="1"/>
    </xf>
    <xf numFmtId="4" fontId="167" fillId="0" borderId="5" xfId="7" applyNumberFormat="1" applyFont="1" applyFill="1" applyBorder="1" applyAlignment="1">
      <alignment horizontal="right" vertical="center" wrapText="1"/>
    </xf>
    <xf numFmtId="4" fontId="167" fillId="5" borderId="5" xfId="2" applyNumberFormat="1" applyFont="1" applyFill="1" applyBorder="1" applyAlignment="1">
      <alignment vertical="center" wrapText="1"/>
    </xf>
    <xf numFmtId="4" fontId="18" fillId="0" borderId="5" xfId="0" applyNumberFormat="1" applyFont="1" applyFill="1" applyBorder="1" applyAlignment="1">
      <alignment horizontal="center" wrapText="1"/>
    </xf>
    <xf numFmtId="43" fontId="167" fillId="0" borderId="5" xfId="2" applyFont="1" applyFill="1" applyBorder="1" applyAlignment="1">
      <alignment horizontal="left" vertical="center" wrapText="1"/>
    </xf>
    <xf numFmtId="4" fontId="165" fillId="0" borderId="5" xfId="0" applyNumberFormat="1" applyFont="1" applyBorder="1" applyAlignment="1">
      <alignment wrapText="1"/>
    </xf>
    <xf numFmtId="4" fontId="163" fillId="0" borderId="5" xfId="0" applyNumberFormat="1" applyFont="1" applyFill="1" applyBorder="1" applyAlignment="1">
      <alignment wrapText="1"/>
    </xf>
    <xf numFmtId="4" fontId="163" fillId="5" borderId="5" xfId="7" applyNumberFormat="1" applyFont="1" applyFill="1" applyBorder="1" applyAlignment="1">
      <alignment horizontal="center" vertical="center" wrapText="1"/>
    </xf>
    <xf numFmtId="4" fontId="167" fillId="0" borderId="5" xfId="7" applyNumberFormat="1" applyFont="1" applyFill="1" applyBorder="1" applyAlignment="1">
      <alignment vertical="center" wrapText="1"/>
    </xf>
    <xf numFmtId="4" fontId="163" fillId="5" borderId="5" xfId="2" applyNumberFormat="1" applyFont="1" applyFill="1" applyBorder="1" applyAlignment="1">
      <alignment horizontal="left" vertical="center" wrapText="1"/>
    </xf>
    <xf numFmtId="4" fontId="167" fillId="5" borderId="5" xfId="2" applyNumberFormat="1" applyFont="1" applyFill="1" applyBorder="1" applyAlignment="1">
      <alignment horizontal="center" vertical="center" wrapText="1"/>
    </xf>
    <xf numFmtId="4" fontId="163" fillId="0" borderId="5" xfId="7" applyNumberFormat="1" applyFont="1" applyFill="1" applyBorder="1" applyAlignment="1">
      <alignment horizontal="right" wrapText="1"/>
    </xf>
    <xf numFmtId="4" fontId="167" fillId="0" borderId="5" xfId="0" applyNumberFormat="1" applyFont="1" applyFill="1" applyBorder="1" applyAlignment="1">
      <alignment wrapText="1"/>
    </xf>
    <xf numFmtId="0" fontId="167" fillId="0" borderId="5" xfId="0" applyFont="1" applyFill="1" applyBorder="1" applyAlignment="1">
      <alignment vertical="center" wrapText="1"/>
    </xf>
    <xf numFmtId="0" fontId="167" fillId="0" borderId="2" xfId="0" applyFont="1" applyFill="1" applyBorder="1" applyAlignment="1">
      <alignment vertical="center" wrapText="1"/>
    </xf>
    <xf numFmtId="0" fontId="167" fillId="0" borderId="5" xfId="0" applyFont="1" applyFill="1" applyBorder="1" applyAlignment="1">
      <alignment horizontal="center" wrapText="1"/>
    </xf>
    <xf numFmtId="0" fontId="165" fillId="0" borderId="5" xfId="0" applyFont="1" applyBorder="1" applyAlignment="1">
      <alignment wrapText="1"/>
    </xf>
    <xf numFmtId="0" fontId="163" fillId="0" borderId="5" xfId="0" applyFont="1" applyBorder="1" applyAlignment="1">
      <alignment horizontal="center" wrapText="1"/>
    </xf>
    <xf numFmtId="0" fontId="167" fillId="18" borderId="5" xfId="0" applyFont="1" applyFill="1" applyBorder="1" applyAlignment="1">
      <alignment wrapText="1"/>
    </xf>
    <xf numFmtId="4" fontId="165" fillId="0" borderId="5" xfId="7" applyNumberFormat="1" applyFont="1" applyBorder="1" applyAlignment="1">
      <alignment wrapText="1"/>
    </xf>
    <xf numFmtId="0" fontId="167" fillId="0" borderId="5" xfId="0" applyFont="1" applyBorder="1" applyAlignment="1">
      <alignment horizontal="center" wrapText="1"/>
    </xf>
    <xf numFmtId="0" fontId="163" fillId="18" borderId="5" xfId="0" applyFont="1" applyFill="1" applyBorder="1" applyAlignment="1">
      <alignment wrapText="1"/>
    </xf>
    <xf numFmtId="4" fontId="165" fillId="0" borderId="5" xfId="7" applyNumberFormat="1" applyFont="1" applyBorder="1" applyAlignment="1">
      <alignment horizontal="left" wrapText="1"/>
    </xf>
    <xf numFmtId="0" fontId="18" fillId="0" borderId="5" xfId="0" applyFont="1" applyFill="1" applyBorder="1" applyAlignment="1">
      <alignment vertical="center" wrapText="1"/>
    </xf>
    <xf numFmtId="0" fontId="166" fillId="0" borderId="5" xfId="0" applyFont="1" applyFill="1" applyBorder="1" applyAlignment="1">
      <alignment horizontal="left" vertical="center" wrapText="1"/>
    </xf>
    <xf numFmtId="0" fontId="165" fillId="0" borderId="5" xfId="0" applyFont="1" applyBorder="1" applyAlignment="1">
      <alignment vertical="center" wrapText="1"/>
    </xf>
    <xf numFmtId="0" fontId="163" fillId="0" borderId="5" xfId="0" applyFont="1" applyBorder="1" applyAlignment="1">
      <alignment horizontal="center" vertical="center" wrapText="1"/>
    </xf>
    <xf numFmtId="0" fontId="167" fillId="0" borderId="5" xfId="0" applyFont="1" applyBorder="1" applyAlignment="1">
      <alignment vertical="center" wrapText="1"/>
    </xf>
    <xf numFmtId="4" fontId="165" fillId="0" borderId="5" xfId="7" applyNumberFormat="1" applyFont="1" applyBorder="1" applyAlignment="1">
      <alignment vertical="center" wrapText="1"/>
    </xf>
    <xf numFmtId="4" fontId="18" fillId="0" borderId="5" xfId="7" applyNumberFormat="1" applyFont="1" applyBorder="1" applyAlignment="1">
      <alignment vertical="center" wrapText="1"/>
    </xf>
    <xf numFmtId="0" fontId="18" fillId="0" borderId="5" xfId="0" applyFont="1" applyBorder="1" applyAlignment="1">
      <alignment vertical="center" wrapText="1"/>
    </xf>
    <xf numFmtId="0" fontId="163" fillId="0" borderId="5" xfId="0" applyFont="1" applyFill="1" applyBorder="1" applyAlignment="1">
      <alignment vertical="center" wrapText="1"/>
    </xf>
    <xf numFmtId="4" fontId="165" fillId="0" borderId="0" xfId="7" applyNumberFormat="1" applyFont="1" applyAlignment="1">
      <alignment wrapText="1"/>
    </xf>
    <xf numFmtId="4" fontId="18" fillId="0" borderId="0" xfId="7" applyNumberFormat="1" applyFont="1" applyAlignment="1">
      <alignment wrapText="1"/>
    </xf>
    <xf numFmtId="4" fontId="18" fillId="0" borderId="0" xfId="7" applyNumberFormat="1" applyFont="1" applyFill="1" applyAlignment="1">
      <alignment wrapText="1"/>
    </xf>
    <xf numFmtId="4" fontId="165" fillId="0" borderId="0" xfId="7" applyNumberFormat="1" applyFont="1" applyFill="1" applyAlignment="1">
      <alignment wrapText="1"/>
    </xf>
    <xf numFmtId="168" fontId="169" fillId="0" borderId="0" xfId="7" applyFont="1" applyAlignment="1">
      <alignment wrapText="1"/>
    </xf>
    <xf numFmtId="0" fontId="169" fillId="0" borderId="0" xfId="0" applyFont="1" applyAlignment="1">
      <alignment wrapText="1"/>
    </xf>
    <xf numFmtId="43" fontId="169" fillId="0" borderId="0" xfId="0" applyNumberFormat="1" applyFont="1" applyAlignment="1">
      <alignment wrapText="1"/>
    </xf>
    <xf numFmtId="0" fontId="152" fillId="2" borderId="5" xfId="0" applyFont="1" applyFill="1" applyBorder="1" applyAlignment="1">
      <alignment horizontal="center" vertical="center" wrapText="1"/>
    </xf>
    <xf numFmtId="10" fontId="75" fillId="3" borderId="5" xfId="0" applyNumberFormat="1" applyFont="1" applyFill="1" applyBorder="1" applyAlignment="1">
      <alignment horizontal="center" vertical="center" wrapText="1"/>
    </xf>
    <xf numFmtId="0" fontId="152" fillId="3" borderId="5" xfId="0" applyFont="1" applyFill="1" applyBorder="1" applyAlignment="1">
      <alignment vertical="center" wrapText="1"/>
    </xf>
    <xf numFmtId="0" fontId="152" fillId="4" borderId="5" xfId="0" applyFont="1" applyFill="1" applyBorder="1" applyAlignment="1">
      <alignment horizontal="left" vertical="center" wrapText="1"/>
    </xf>
    <xf numFmtId="0" fontId="152" fillId="5" borderId="5" xfId="0" applyFont="1" applyFill="1" applyBorder="1" applyAlignment="1">
      <alignment horizontal="left" vertical="center" wrapText="1"/>
    </xf>
    <xf numFmtId="0" fontId="172" fillId="19" borderId="5" xfId="0" applyFont="1" applyFill="1" applyBorder="1" applyAlignment="1">
      <alignment horizontal="center" vertical="center" wrapText="1"/>
    </xf>
    <xf numFmtId="0" fontId="173" fillId="19" borderId="5" xfId="0" applyFont="1" applyFill="1" applyBorder="1" applyAlignment="1">
      <alignment horizontal="center" vertical="center" wrapText="1"/>
    </xf>
    <xf numFmtId="4" fontId="173" fillId="5" borderId="5" xfId="0" applyNumberFormat="1" applyFont="1" applyFill="1" applyBorder="1" applyAlignment="1">
      <alignment horizontal="center" vertical="center" wrapText="1"/>
    </xf>
    <xf numFmtId="0" fontId="173" fillId="5" borderId="5" xfId="0" applyFont="1" applyFill="1" applyBorder="1" applyAlignment="1">
      <alignment horizontal="center" vertical="center" wrapText="1"/>
    </xf>
    <xf numFmtId="0" fontId="174" fillId="0" borderId="5" xfId="0" applyFont="1" applyBorder="1" applyAlignment="1">
      <alignment wrapText="1"/>
    </xf>
    <xf numFmtId="0" fontId="172" fillId="5" borderId="5" xfId="0" applyFont="1" applyFill="1" applyBorder="1" applyAlignment="1">
      <alignment vertical="center" wrapText="1"/>
    </xf>
    <xf numFmtId="0" fontId="175" fillId="0" borderId="5" xfId="0" applyFont="1" applyBorder="1" applyAlignment="1">
      <alignment wrapText="1"/>
    </xf>
    <xf numFmtId="0" fontId="174" fillId="0" borderId="5" xfId="0" applyFont="1" applyBorder="1" applyAlignment="1">
      <alignment horizontal="center" wrapText="1"/>
    </xf>
    <xf numFmtId="0" fontId="174" fillId="19" borderId="5" xfId="0" applyFont="1" applyFill="1" applyBorder="1" applyAlignment="1">
      <alignment horizontal="center" vertical="center" wrapText="1"/>
    </xf>
    <xf numFmtId="3" fontId="173" fillId="5" borderId="5" xfId="0" applyNumberFormat="1" applyFont="1" applyFill="1" applyBorder="1" applyAlignment="1">
      <alignment horizontal="center" vertical="center" wrapText="1"/>
    </xf>
    <xf numFmtId="0" fontId="172" fillId="5" borderId="5" xfId="0" applyFont="1" applyFill="1" applyBorder="1" applyAlignment="1">
      <alignment horizontal="center" vertical="center" wrapText="1"/>
    </xf>
    <xf numFmtId="4" fontId="173" fillId="0" borderId="5" xfId="0" applyNumberFormat="1" applyFont="1" applyFill="1" applyBorder="1" applyAlignment="1">
      <alignment horizontal="center" vertical="center" wrapText="1"/>
    </xf>
    <xf numFmtId="0" fontId="116" fillId="5" borderId="5" xfId="0" applyFont="1" applyFill="1" applyBorder="1" applyAlignment="1">
      <alignment horizontal="left" vertical="center" wrapText="1"/>
    </xf>
    <xf numFmtId="0" fontId="176" fillId="5" borderId="5" xfId="0" applyFont="1" applyFill="1" applyBorder="1" applyAlignment="1">
      <alignment horizontal="center" vertical="center" wrapText="1"/>
    </xf>
    <xf numFmtId="0" fontId="174" fillId="5" borderId="5" xfId="0" applyFont="1" applyFill="1" applyBorder="1" applyAlignment="1">
      <alignment horizontal="center" vertical="center" wrapText="1"/>
    </xf>
    <xf numFmtId="0" fontId="177" fillId="5" borderId="5" xfId="0" applyFont="1" applyFill="1" applyBorder="1" applyAlignment="1">
      <alignment horizontal="center" vertical="center" wrapText="1"/>
    </xf>
    <xf numFmtId="0" fontId="174" fillId="5" borderId="5" xfId="0" applyFont="1" applyFill="1" applyBorder="1" applyAlignment="1">
      <alignment wrapText="1"/>
    </xf>
    <xf numFmtId="0" fontId="174" fillId="0" borderId="5" xfId="0" applyFont="1" applyBorder="1" applyAlignment="1">
      <alignment horizontal="center" vertical="center" wrapText="1"/>
    </xf>
    <xf numFmtId="39" fontId="174" fillId="5" borderId="5" xfId="2" applyNumberFormat="1" applyFont="1" applyFill="1" applyBorder="1" applyAlignment="1">
      <alignment horizontal="right" vertical="center" wrapText="1"/>
    </xf>
    <xf numFmtId="0" fontId="173" fillId="5" borderId="5" xfId="0" applyFont="1" applyFill="1" applyBorder="1" applyAlignment="1">
      <alignment wrapText="1"/>
    </xf>
    <xf numFmtId="0" fontId="76" fillId="5" borderId="1" xfId="0" applyFont="1" applyFill="1" applyBorder="1" applyAlignment="1">
      <alignment vertical="center" wrapText="1"/>
    </xf>
    <xf numFmtId="0" fontId="116" fillId="0" borderId="1" xfId="0" applyFont="1" applyFill="1" applyBorder="1" applyAlignment="1">
      <alignment horizontal="left" vertical="center" wrapText="1"/>
    </xf>
    <xf numFmtId="0" fontId="175" fillId="0" borderId="1" xfId="0" applyFont="1" applyFill="1" applyBorder="1" applyAlignment="1">
      <alignment wrapText="1"/>
    </xf>
    <xf numFmtId="0" fontId="174" fillId="0" borderId="1" xfId="0" applyFont="1" applyFill="1" applyBorder="1" applyAlignment="1">
      <alignment wrapText="1"/>
    </xf>
    <xf numFmtId="0" fontId="174" fillId="19" borderId="1" xfId="0" applyFont="1" applyFill="1" applyBorder="1" applyAlignment="1">
      <alignment wrapText="1"/>
    </xf>
    <xf numFmtId="39" fontId="174" fillId="5" borderId="1" xfId="2" applyNumberFormat="1" applyFont="1" applyFill="1" applyBorder="1" applyAlignment="1">
      <alignment horizontal="right" vertical="center" wrapText="1"/>
    </xf>
    <xf numFmtId="0" fontId="174" fillId="0" borderId="1" xfId="0" applyFont="1" applyBorder="1" applyAlignment="1">
      <alignment wrapText="1"/>
    </xf>
    <xf numFmtId="0" fontId="178" fillId="0" borderId="5" xfId="0" applyFont="1" applyFill="1" applyBorder="1" applyAlignment="1">
      <alignment vertical="center" wrapText="1"/>
    </xf>
    <xf numFmtId="0" fontId="178" fillId="0" borderId="5" xfId="0" applyFont="1" applyFill="1" applyBorder="1" applyAlignment="1">
      <alignment horizontal="left" vertical="center" wrapText="1"/>
    </xf>
    <xf numFmtId="0" fontId="179" fillId="0" borderId="5" xfId="0" applyFont="1" applyFill="1" applyBorder="1" applyAlignment="1">
      <alignment vertical="center" wrapText="1"/>
    </xf>
    <xf numFmtId="0" fontId="180" fillId="0" borderId="5" xfId="0" applyFont="1" applyFill="1" applyBorder="1" applyAlignment="1">
      <alignment vertical="center" wrapText="1"/>
    </xf>
    <xf numFmtId="4" fontId="180" fillId="0" borderId="5" xfId="0" applyNumberFormat="1" applyFont="1" applyFill="1" applyBorder="1" applyAlignment="1">
      <alignment vertical="center" wrapText="1"/>
    </xf>
    <xf numFmtId="0" fontId="116" fillId="5" borderId="6" xfId="0" applyFont="1" applyFill="1" applyBorder="1" applyAlignment="1">
      <alignment horizontal="left" vertical="center" wrapText="1"/>
    </xf>
    <xf numFmtId="0" fontId="76" fillId="5" borderId="6" xfId="0" applyFont="1" applyFill="1" applyBorder="1" applyAlignment="1">
      <alignment horizontal="left" vertical="center" wrapText="1"/>
    </xf>
    <xf numFmtId="0" fontId="116" fillId="0" borderId="6" xfId="0" applyFont="1" applyBorder="1" applyAlignment="1">
      <alignment horizontal="left" vertical="center" wrapText="1"/>
    </xf>
    <xf numFmtId="0" fontId="175" fillId="0" borderId="6" xfId="0" applyFont="1" applyFill="1" applyBorder="1" applyAlignment="1">
      <alignment wrapText="1"/>
    </xf>
    <xf numFmtId="0" fontId="174" fillId="19" borderId="6" xfId="0" applyFont="1" applyFill="1" applyBorder="1" applyAlignment="1">
      <alignment wrapText="1"/>
    </xf>
    <xf numFmtId="0" fontId="174" fillId="0" borderId="6" xfId="0" applyFont="1" applyBorder="1" applyAlignment="1">
      <alignment wrapText="1"/>
    </xf>
    <xf numFmtId="43" fontId="174" fillId="0" borderId="6" xfId="2" applyFont="1" applyBorder="1" applyAlignment="1">
      <alignment wrapText="1"/>
    </xf>
    <xf numFmtId="0" fontId="116" fillId="0" borderId="5" xfId="0" applyFont="1" applyBorder="1" applyAlignment="1">
      <alignment horizontal="left" vertical="center" wrapText="1"/>
    </xf>
    <xf numFmtId="0" fontId="175" fillId="0" borderId="5" xfId="0" applyFont="1" applyFill="1" applyBorder="1" applyAlignment="1">
      <alignment wrapText="1"/>
    </xf>
    <xf numFmtId="0" fontId="174" fillId="19" borderId="5" xfId="0" applyFont="1" applyFill="1" applyBorder="1" applyAlignment="1">
      <alignment wrapText="1"/>
    </xf>
    <xf numFmtId="0" fontId="76" fillId="0" borderId="5" xfId="0" applyFont="1" applyBorder="1" applyAlignment="1">
      <alignment horizontal="left" vertical="center" wrapText="1"/>
    </xf>
    <xf numFmtId="0" fontId="172" fillId="0" borderId="5" xfId="0" applyFont="1" applyFill="1" applyBorder="1" applyAlignment="1">
      <alignment wrapText="1"/>
    </xf>
    <xf numFmtId="0" fontId="173" fillId="19" borderId="5" xfId="0" applyFont="1" applyFill="1" applyBorder="1" applyAlignment="1">
      <alignment wrapText="1"/>
    </xf>
    <xf numFmtId="0" fontId="173" fillId="0" borderId="5" xfId="0" applyFont="1" applyBorder="1" applyAlignment="1">
      <alignment wrapText="1"/>
    </xf>
    <xf numFmtId="2" fontId="116" fillId="5" borderId="1" xfId="0" applyNumberFormat="1" applyFont="1" applyFill="1" applyBorder="1" applyAlignment="1">
      <alignment vertical="center" wrapText="1"/>
    </xf>
    <xf numFmtId="0" fontId="116" fillId="0" borderId="1" xfId="0" applyFont="1" applyBorder="1" applyAlignment="1">
      <alignment horizontal="left" vertical="center" wrapText="1"/>
    </xf>
    <xf numFmtId="2" fontId="116" fillId="5" borderId="1" xfId="0" applyNumberFormat="1" applyFont="1" applyFill="1" applyBorder="1" applyAlignment="1">
      <alignment horizontal="left" vertical="center" wrapText="1"/>
    </xf>
    <xf numFmtId="0" fontId="175" fillId="0" borderId="1" xfId="0" applyFont="1" applyBorder="1" applyAlignment="1">
      <alignment wrapText="1"/>
    </xf>
    <xf numFmtId="0" fontId="152" fillId="19" borderId="5" xfId="0" applyFont="1" applyFill="1" applyBorder="1" applyAlignment="1">
      <alignment horizontal="left" vertical="center" wrapText="1"/>
    </xf>
    <xf numFmtId="0" fontId="75" fillId="19" borderId="5" xfId="0" applyFont="1" applyFill="1" applyBorder="1" applyAlignment="1">
      <alignment horizontal="left" vertical="center" wrapText="1"/>
    </xf>
    <xf numFmtId="0" fontId="116" fillId="0" borderId="5" xfId="0" applyFont="1" applyFill="1" applyBorder="1" applyAlignment="1">
      <alignment vertical="center" wrapText="1"/>
    </xf>
    <xf numFmtId="0" fontId="181" fillId="0" borderId="5" xfId="0" applyFont="1" applyFill="1" applyBorder="1" applyAlignment="1">
      <alignment vertical="center" wrapText="1"/>
    </xf>
    <xf numFmtId="0" fontId="152" fillId="0" borderId="5" xfId="0" applyFont="1" applyFill="1" applyBorder="1" applyAlignment="1">
      <alignment horizontal="left" vertical="center" wrapText="1"/>
    </xf>
    <xf numFmtId="0" fontId="75" fillId="19" borderId="5" xfId="0" applyFont="1" applyFill="1" applyBorder="1" applyAlignment="1">
      <alignment vertical="center" wrapText="1"/>
    </xf>
    <xf numFmtId="0" fontId="152" fillId="19" borderId="5" xfId="0" applyFont="1" applyFill="1" applyBorder="1" applyAlignment="1">
      <alignment vertical="center" wrapText="1"/>
    </xf>
    <xf numFmtId="0" fontId="152" fillId="0" borderId="5" xfId="0" applyFont="1" applyFill="1" applyBorder="1" applyAlignment="1">
      <alignment vertical="center" wrapText="1"/>
    </xf>
    <xf numFmtId="0" fontId="182" fillId="0" borderId="5" xfId="0" applyFont="1" applyBorder="1" applyAlignment="1">
      <alignment horizontal="left" wrapText="1"/>
    </xf>
    <xf numFmtId="0" fontId="173" fillId="5" borderId="5" xfId="0" applyFont="1" applyFill="1" applyBorder="1" applyAlignment="1">
      <alignment horizontal="left" vertical="center" wrapText="1"/>
    </xf>
    <xf numFmtId="0" fontId="173" fillId="5" borderId="5" xfId="0" applyFont="1" applyFill="1" applyBorder="1" applyAlignment="1">
      <alignment horizontal="left" vertical="top" wrapText="1"/>
    </xf>
    <xf numFmtId="0" fontId="172" fillId="0" borderId="5" xfId="0" applyFont="1" applyFill="1" applyBorder="1" applyAlignment="1">
      <alignment horizontal="center" vertical="center" wrapText="1"/>
    </xf>
    <xf numFmtId="0" fontId="173" fillId="0" borderId="5" xfId="0" applyFont="1" applyFill="1" applyBorder="1" applyAlignment="1">
      <alignment horizontal="center" vertical="center" wrapText="1"/>
    </xf>
    <xf numFmtId="0" fontId="173" fillId="0" borderId="5" xfId="0" applyFont="1" applyFill="1" applyBorder="1" applyAlignment="1">
      <alignment wrapText="1"/>
    </xf>
    <xf numFmtId="3" fontId="75" fillId="4" borderId="5" xfId="0" applyNumberFormat="1" applyFont="1" applyFill="1" applyBorder="1" applyAlignment="1">
      <alignment horizontal="left" vertical="center" wrapText="1"/>
    </xf>
    <xf numFmtId="0" fontId="183" fillId="4" borderId="5" xfId="0" applyFont="1" applyFill="1" applyBorder="1" applyAlignment="1">
      <alignment horizontal="left" vertical="center" wrapText="1"/>
    </xf>
    <xf numFmtId="3" fontId="76" fillId="5" borderId="5" xfId="0" applyNumberFormat="1" applyFont="1" applyFill="1" applyBorder="1" applyAlignment="1">
      <alignment horizontal="left" vertical="center" wrapText="1"/>
    </xf>
    <xf numFmtId="0" fontId="183" fillId="19" borderId="5" xfId="0" applyFont="1" applyFill="1" applyBorder="1" applyAlignment="1">
      <alignment horizontal="center" vertical="center" wrapText="1"/>
    </xf>
    <xf numFmtId="4" fontId="173" fillId="5" borderId="5" xfId="0" applyNumberFormat="1" applyFont="1" applyFill="1" applyBorder="1" applyAlignment="1">
      <alignment horizontal="center" vertical="center"/>
    </xf>
    <xf numFmtId="0" fontId="173" fillId="5" borderId="5" xfId="0" applyFont="1" applyFill="1" applyBorder="1" applyAlignment="1">
      <alignment horizontal="center" vertical="center"/>
    </xf>
    <xf numFmtId="43" fontId="173" fillId="5" borderId="5" xfId="2" applyFont="1" applyFill="1" applyBorder="1" applyAlignment="1">
      <alignment horizontal="center" vertical="center"/>
    </xf>
    <xf numFmtId="0" fontId="180" fillId="0" borderId="5" xfId="0" applyFont="1" applyFill="1" applyBorder="1" applyAlignment="1">
      <alignment horizontal="center" vertical="center" wrapText="1"/>
    </xf>
    <xf numFmtId="171" fontId="184" fillId="19" borderId="5" xfId="0" applyNumberFormat="1" applyFont="1" applyFill="1" applyBorder="1" applyAlignment="1">
      <alignment horizontal="center" vertical="center" wrapText="1"/>
    </xf>
    <xf numFmtId="0" fontId="172" fillId="19" borderId="5" xfId="0" applyFont="1" applyFill="1" applyBorder="1" applyAlignment="1">
      <alignment horizontal="center" vertical="center"/>
    </xf>
    <xf numFmtId="0" fontId="173" fillId="19" borderId="5" xfId="0" applyFont="1" applyFill="1" applyBorder="1" applyAlignment="1">
      <alignment horizontal="center" vertical="center"/>
    </xf>
    <xf numFmtId="0" fontId="172" fillId="5" borderId="5" xfId="0" applyFont="1" applyFill="1" applyBorder="1" applyAlignment="1">
      <alignment horizontal="center" vertical="center"/>
    </xf>
    <xf numFmtId="0" fontId="174" fillId="0" borderId="5" xfId="0" applyFont="1" applyFill="1" applyBorder="1" applyAlignment="1">
      <alignment wrapText="1"/>
    </xf>
    <xf numFmtId="43" fontId="173" fillId="0" borderId="5" xfId="2" applyFont="1" applyFill="1" applyBorder="1" applyAlignment="1">
      <alignment horizontal="center" vertical="center" wrapText="1"/>
    </xf>
    <xf numFmtId="0" fontId="173" fillId="0" borderId="5" xfId="0" applyFont="1" applyFill="1" applyBorder="1" applyAlignment="1">
      <alignment horizontal="center" vertical="center"/>
    </xf>
    <xf numFmtId="43" fontId="173" fillId="5" borderId="5" xfId="2" applyFont="1" applyFill="1" applyBorder="1" applyAlignment="1">
      <alignment horizontal="center" vertical="center" wrapText="1"/>
    </xf>
    <xf numFmtId="0" fontId="172" fillId="5" borderId="5" xfId="0" applyFont="1" applyFill="1" applyBorder="1" applyAlignment="1">
      <alignment horizontal="left" vertical="center" wrapText="1"/>
    </xf>
    <xf numFmtId="0" fontId="76" fillId="4" borderId="5" xfId="0" applyFont="1" applyFill="1" applyBorder="1" applyAlignment="1">
      <alignment horizontal="left" vertical="center" wrapText="1"/>
    </xf>
    <xf numFmtId="0" fontId="152" fillId="5" borderId="5" xfId="0" applyFont="1" applyFill="1" applyBorder="1" applyAlignment="1">
      <alignment vertical="center" wrapText="1"/>
    </xf>
    <xf numFmtId="0" fontId="156" fillId="5" borderId="5" xfId="0" applyFont="1" applyFill="1" applyBorder="1" applyAlignment="1">
      <alignment horizontal="center" vertical="center" wrapText="1"/>
    </xf>
    <xf numFmtId="0" fontId="177" fillId="19" borderId="5" xfId="0" applyFont="1" applyFill="1" applyBorder="1" applyAlignment="1">
      <alignment horizontal="center" vertical="center" wrapText="1"/>
    </xf>
    <xf numFmtId="0" fontId="76" fillId="5" borderId="5" xfId="0" applyFont="1" applyFill="1" applyBorder="1" applyAlignment="1">
      <alignment vertical="top" wrapText="1"/>
    </xf>
    <xf numFmtId="0" fontId="76"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9" fontId="75" fillId="3" borderId="5" xfId="0" applyNumberFormat="1" applyFont="1" applyFill="1" applyBorder="1" applyAlignment="1">
      <alignment vertical="center" wrapText="1"/>
    </xf>
    <xf numFmtId="0" fontId="75" fillId="20" borderId="5" xfId="0" applyFont="1" applyFill="1" applyBorder="1" applyAlignment="1">
      <alignment horizontal="left" vertical="center" wrapText="1"/>
    </xf>
    <xf numFmtId="0" fontId="152" fillId="20" borderId="5" xfId="0" applyFont="1" applyFill="1" applyBorder="1" applyAlignment="1">
      <alignment horizontal="left" vertical="center" wrapText="1"/>
    </xf>
    <xf numFmtId="3" fontId="152" fillId="0" borderId="5" xfId="0" applyNumberFormat="1" applyFont="1" applyFill="1" applyBorder="1" applyAlignment="1">
      <alignment vertical="center" wrapText="1"/>
    </xf>
    <xf numFmtId="0" fontId="76" fillId="19" borderId="5" xfId="0" applyFont="1" applyFill="1" applyBorder="1" applyAlignment="1">
      <alignment vertical="center" wrapText="1"/>
    </xf>
    <xf numFmtId="0" fontId="173" fillId="19" borderId="5" xfId="0" applyFont="1" applyFill="1" applyBorder="1" applyAlignment="1">
      <alignment vertical="center" wrapText="1"/>
    </xf>
    <xf numFmtId="0" fontId="76" fillId="19" borderId="5" xfId="0" applyFont="1" applyFill="1" applyBorder="1" applyAlignment="1">
      <alignment horizontal="center" vertical="center" wrapText="1"/>
    </xf>
    <xf numFmtId="0" fontId="75" fillId="21" borderId="5" xfId="0" applyFont="1" applyFill="1" applyBorder="1" applyAlignment="1">
      <alignment vertical="center" wrapText="1"/>
    </xf>
    <xf numFmtId="0" fontId="76" fillId="21" borderId="5" xfId="0" applyFont="1" applyFill="1" applyBorder="1" applyAlignment="1">
      <alignment horizontal="left" vertical="center" wrapText="1"/>
    </xf>
    <xf numFmtId="0" fontId="76" fillId="21" borderId="5" xfId="0" applyFont="1" applyFill="1" applyBorder="1" applyAlignment="1">
      <alignment vertical="center" wrapText="1"/>
    </xf>
    <xf numFmtId="0" fontId="173" fillId="21" borderId="5" xfId="0" applyFont="1" applyFill="1" applyBorder="1" applyAlignment="1">
      <alignment vertical="center" wrapText="1"/>
    </xf>
    <xf numFmtId="0" fontId="181" fillId="5" borderId="5" xfId="0" applyFont="1" applyFill="1" applyBorder="1" applyAlignment="1">
      <alignment vertical="center" wrapText="1"/>
    </xf>
    <xf numFmtId="0" fontId="57" fillId="5" borderId="5" xfId="0" applyFont="1" applyFill="1" applyBorder="1" applyAlignment="1">
      <alignment wrapText="1"/>
    </xf>
    <xf numFmtId="3" fontId="173" fillId="5" borderId="5" xfId="0" applyNumberFormat="1" applyFont="1" applyFill="1" applyBorder="1" applyAlignment="1">
      <alignment vertical="center" wrapText="1"/>
    </xf>
    <xf numFmtId="0" fontId="57" fillId="0" borderId="5" xfId="0" applyFont="1" applyBorder="1" applyAlignment="1">
      <alignment wrapText="1"/>
    </xf>
    <xf numFmtId="0" fontId="116" fillId="5" borderId="5" xfId="0" applyFont="1" applyFill="1" applyBorder="1" applyAlignment="1">
      <alignment vertical="center" wrapText="1"/>
    </xf>
    <xf numFmtId="0" fontId="75" fillId="21" borderId="5" xfId="0" applyFont="1" applyFill="1" applyBorder="1" applyAlignment="1">
      <alignment horizontal="left" vertical="center" wrapText="1"/>
    </xf>
    <xf numFmtId="0" fontId="152" fillId="21" borderId="5" xfId="0" applyFont="1" applyFill="1" applyBorder="1" applyAlignment="1">
      <alignment horizontal="left" vertical="center" wrapText="1"/>
    </xf>
    <xf numFmtId="3" fontId="173" fillId="0" borderId="5" xfId="0" applyNumberFormat="1" applyFont="1" applyFill="1" applyBorder="1" applyAlignment="1">
      <alignment vertical="center" wrapText="1"/>
    </xf>
    <xf numFmtId="0" fontId="116" fillId="5" borderId="0" xfId="0" applyFont="1" applyFill="1" applyAlignment="1">
      <alignment wrapText="1"/>
    </xf>
    <xf numFmtId="0" fontId="116" fillId="19" borderId="5" xfId="0" applyFont="1" applyFill="1" applyBorder="1" applyAlignment="1">
      <alignment vertical="center" wrapText="1"/>
    </xf>
    <xf numFmtId="0" fontId="174" fillId="19" borderId="5" xfId="0" applyFont="1" applyFill="1" applyBorder="1" applyAlignment="1">
      <alignment vertical="center" wrapText="1"/>
    </xf>
    <xf numFmtId="4" fontId="174" fillId="5" borderId="5" xfId="0" applyNumberFormat="1" applyFont="1" applyFill="1" applyBorder="1" applyAlignment="1">
      <alignment horizontal="center" vertical="center" wrapText="1"/>
    </xf>
    <xf numFmtId="0" fontId="152" fillId="5" borderId="5" xfId="0" applyFont="1" applyFill="1" applyBorder="1" applyAlignment="1">
      <alignment horizontal="center" vertical="center"/>
    </xf>
    <xf numFmtId="0" fontId="116" fillId="5" borderId="2" xfId="0" applyFont="1" applyFill="1" applyBorder="1" applyAlignment="1">
      <alignment horizontal="left" vertical="center" wrapText="1"/>
    </xf>
    <xf numFmtId="0" fontId="116" fillId="0" borderId="5" xfId="0" applyFont="1" applyBorder="1" applyAlignment="1">
      <alignment vertical="center" wrapText="1"/>
    </xf>
    <xf numFmtId="0" fontId="116" fillId="19" borderId="5" xfId="0" applyFont="1" applyFill="1" applyBorder="1" applyAlignment="1">
      <alignment wrapText="1"/>
    </xf>
    <xf numFmtId="0" fontId="116" fillId="5" borderId="5" xfId="0" applyFont="1" applyFill="1" applyBorder="1" applyAlignment="1">
      <alignment horizontal="left" vertical="top" wrapText="1"/>
    </xf>
    <xf numFmtId="3" fontId="116" fillId="5" borderId="5" xfId="0" applyNumberFormat="1" applyFont="1" applyFill="1" applyBorder="1" applyAlignment="1">
      <alignment horizontal="left" vertical="center" wrapText="1"/>
    </xf>
    <xf numFmtId="0" fontId="116" fillId="19" borderId="5" xfId="0" applyFont="1" applyFill="1" applyBorder="1" applyAlignment="1">
      <alignment horizontal="center" vertical="center" wrapText="1"/>
    </xf>
    <xf numFmtId="0" fontId="76" fillId="5" borderId="5" xfId="0" applyFont="1" applyFill="1" applyBorder="1" applyAlignment="1">
      <alignment horizontal="left" vertical="top" wrapText="1"/>
    </xf>
    <xf numFmtId="4" fontId="173" fillId="5" borderId="2" xfId="0" applyNumberFormat="1" applyFont="1" applyFill="1" applyBorder="1" applyAlignment="1">
      <alignment horizontal="center" vertical="center" wrapText="1"/>
    </xf>
    <xf numFmtId="3" fontId="116" fillId="0" borderId="5" xfId="0" applyNumberFormat="1" applyFont="1" applyBorder="1" applyAlignment="1">
      <alignment vertical="center" wrapText="1"/>
    </xf>
    <xf numFmtId="0" fontId="174" fillId="0" borderId="5" xfId="0" applyFont="1" applyBorder="1" applyAlignment="1">
      <alignment vertical="center" wrapText="1"/>
    </xf>
    <xf numFmtId="4" fontId="152" fillId="5" borderId="5" xfId="0" applyNumberFormat="1" applyFont="1" applyFill="1" applyBorder="1" applyAlignment="1">
      <alignment horizontal="center" vertical="center" wrapText="1"/>
    </xf>
    <xf numFmtId="0" fontId="76" fillId="0" borderId="5" xfId="0" applyFont="1" applyBorder="1" applyAlignment="1">
      <alignment horizontal="center" vertical="center" wrapText="1"/>
    </xf>
    <xf numFmtId="0" fontId="173" fillId="0" borderId="5" xfId="0" applyFont="1" applyBorder="1" applyAlignment="1">
      <alignment horizontal="center" vertical="center" wrapText="1"/>
    </xf>
    <xf numFmtId="0" fontId="152" fillId="19" borderId="5" xfId="0" applyFont="1" applyFill="1" applyBorder="1" applyAlignment="1">
      <alignment horizontal="center" vertical="center" wrapText="1"/>
    </xf>
    <xf numFmtId="0" fontId="116" fillId="0" borderId="5" xfId="0" applyFont="1" applyBorder="1" applyAlignment="1">
      <alignment wrapText="1"/>
    </xf>
    <xf numFmtId="0" fontId="116" fillId="0" borderId="5" xfId="0" applyFont="1" applyBorder="1" applyAlignment="1">
      <alignment vertical="center"/>
    </xf>
    <xf numFmtId="0" fontId="174" fillId="0" borderId="5" xfId="0" applyFont="1" applyBorder="1"/>
    <xf numFmtId="0" fontId="116" fillId="0" borderId="0" xfId="0" applyFont="1"/>
    <xf numFmtId="0" fontId="174" fillId="0" borderId="0" xfId="0" applyFont="1"/>
    <xf numFmtId="4" fontId="185" fillId="0" borderId="10" xfId="0" applyNumberFormat="1" applyFont="1" applyFill="1" applyBorder="1"/>
    <xf numFmtId="0" fontId="6" fillId="0" borderId="0" xfId="0" applyFont="1" applyAlignment="1">
      <alignment horizontal="center"/>
    </xf>
    <xf numFmtId="0" fontId="133" fillId="2" borderId="5" xfId="0" applyFont="1" applyFill="1" applyBorder="1" applyAlignment="1">
      <alignment horizontal="center" vertical="center" wrapText="1"/>
    </xf>
    <xf numFmtId="0" fontId="75" fillId="3" borderId="5" xfId="0" applyFont="1" applyFill="1" applyBorder="1" applyAlignment="1">
      <alignment horizontal="left" vertical="center" wrapText="1"/>
    </xf>
    <xf numFmtId="9" fontId="158" fillId="3" borderId="5" xfId="0" applyNumberFormat="1" applyFont="1" applyFill="1" applyBorder="1" applyAlignment="1">
      <alignment horizontal="center" vertical="center" wrapText="1"/>
    </xf>
    <xf numFmtId="0" fontId="158" fillId="3" borderId="5" xfId="0" applyFont="1" applyFill="1" applyBorder="1" applyAlignment="1">
      <alignment vertical="center" wrapText="1"/>
    </xf>
    <xf numFmtId="0" fontId="187" fillId="22" borderId="5" xfId="0" applyFont="1" applyFill="1" applyBorder="1" applyAlignment="1">
      <alignment vertical="center" wrapText="1"/>
    </xf>
    <xf numFmtId="0" fontId="188" fillId="22" borderId="5" xfId="0" applyFont="1" applyFill="1" applyBorder="1" applyAlignment="1">
      <alignment vertical="center" wrapText="1"/>
    </xf>
    <xf numFmtId="0" fontId="187" fillId="22" borderId="5" xfId="0" applyFont="1" applyFill="1" applyBorder="1" applyAlignment="1">
      <alignment horizontal="left" vertical="center" wrapText="1"/>
    </xf>
    <xf numFmtId="0" fontId="188" fillId="23" borderId="5" xfId="0" applyFont="1" applyFill="1" applyBorder="1" applyAlignment="1">
      <alignment horizontal="center" vertical="center"/>
    </xf>
    <xf numFmtId="43" fontId="26" fillId="22" borderId="5" xfId="2" applyFont="1" applyFill="1" applyBorder="1" applyAlignment="1">
      <alignment horizontal="center" vertical="center" wrapText="1"/>
    </xf>
    <xf numFmtId="43" fontId="189" fillId="24" borderId="5" xfId="2" applyFont="1" applyFill="1" applyBorder="1" applyAlignment="1">
      <alignment vertical="center" wrapText="1"/>
    </xf>
    <xf numFmtId="0" fontId="187" fillId="24" borderId="5" xfId="0" applyFont="1" applyFill="1" applyBorder="1" applyAlignment="1">
      <alignment horizontal="center" vertical="center" wrapText="1"/>
    </xf>
    <xf numFmtId="0" fontId="188" fillId="22" borderId="5" xfId="0" applyFont="1" applyFill="1" applyBorder="1" applyAlignment="1">
      <alignment horizontal="left" vertical="center" wrapText="1"/>
    </xf>
    <xf numFmtId="0" fontId="26" fillId="24" borderId="5" xfId="0" applyFont="1" applyFill="1" applyBorder="1" applyAlignment="1">
      <alignment horizontal="center" vertical="center"/>
    </xf>
    <xf numFmtId="0" fontId="26" fillId="23" borderId="5" xfId="0" applyFont="1" applyFill="1" applyBorder="1" applyAlignment="1">
      <alignment horizontal="center" vertical="center"/>
    </xf>
    <xf numFmtId="43" fontId="188" fillId="24" borderId="5" xfId="2" applyFont="1" applyFill="1" applyBorder="1"/>
    <xf numFmtId="43" fontId="188" fillId="24" borderId="5" xfId="2" applyFont="1" applyFill="1" applyBorder="1" applyAlignment="1">
      <alignment horizontal="center" vertical="center"/>
    </xf>
    <xf numFmtId="0" fontId="23" fillId="25" borderId="5" xfId="0" applyFont="1" applyFill="1" applyBorder="1" applyAlignment="1">
      <alignment horizontal="center" vertical="center"/>
    </xf>
    <xf numFmtId="0" fontId="190" fillId="5" borderId="5" xfId="0" applyFont="1" applyFill="1" applyBorder="1" applyAlignment="1">
      <alignment vertical="center" wrapText="1"/>
    </xf>
    <xf numFmtId="0" fontId="191" fillId="5" borderId="5" xfId="0" applyFont="1" applyFill="1" applyBorder="1" applyAlignment="1">
      <alignment vertical="center" wrapText="1"/>
    </xf>
    <xf numFmtId="0" fontId="191" fillId="5" borderId="5" xfId="0" applyFont="1" applyFill="1" applyBorder="1" applyAlignment="1">
      <alignment horizontal="left" vertical="center" wrapText="1"/>
    </xf>
    <xf numFmtId="43" fontId="23" fillId="5" borderId="5" xfId="2" applyFont="1" applyFill="1" applyBorder="1" applyAlignment="1">
      <alignment horizontal="center" vertical="center" wrapText="1"/>
    </xf>
    <xf numFmtId="43" fontId="191" fillId="5" borderId="5" xfId="2" applyFont="1" applyFill="1" applyBorder="1"/>
    <xf numFmtId="0" fontId="23" fillId="5" borderId="5" xfId="0" applyFont="1" applyFill="1" applyBorder="1" applyAlignment="1">
      <alignment horizontal="center" vertical="center"/>
    </xf>
    <xf numFmtId="0" fontId="26" fillId="26" borderId="5" xfId="0" applyFont="1" applyFill="1" applyBorder="1" applyAlignment="1">
      <alignment horizontal="center" vertical="center"/>
    </xf>
    <xf numFmtId="0" fontId="23" fillId="22" borderId="5" xfId="0" applyFont="1" applyFill="1" applyBorder="1" applyAlignment="1">
      <alignment horizontal="center" vertical="center"/>
    </xf>
    <xf numFmtId="0" fontId="26" fillId="22" borderId="5" xfId="0" applyFont="1" applyFill="1" applyBorder="1" applyAlignment="1">
      <alignment horizontal="center" vertical="center"/>
    </xf>
    <xf numFmtId="43" fontId="188" fillId="22" borderId="5" xfId="2" applyFont="1" applyFill="1" applyBorder="1"/>
    <xf numFmtId="0" fontId="191" fillId="22" borderId="5" xfId="0" applyFont="1" applyFill="1" applyBorder="1" applyAlignment="1">
      <alignment vertical="center" wrapText="1"/>
    </xf>
    <xf numFmtId="0" fontId="191" fillId="22" borderId="5" xfId="0" applyFont="1" applyFill="1" applyBorder="1" applyAlignment="1">
      <alignment horizontal="left" vertical="center" wrapText="1"/>
    </xf>
    <xf numFmtId="43" fontId="23" fillId="22" borderId="5" xfId="2" applyFont="1" applyFill="1" applyBorder="1" applyAlignment="1">
      <alignment horizontal="center" vertical="center" wrapText="1"/>
    </xf>
    <xf numFmtId="43" fontId="191" fillId="22" borderId="5" xfId="2" applyFont="1" applyFill="1" applyBorder="1"/>
    <xf numFmtId="43" fontId="191" fillId="22" borderId="5" xfId="2" applyFont="1" applyFill="1" applyBorder="1" applyAlignment="1">
      <alignment horizontal="center" vertical="center"/>
    </xf>
    <xf numFmtId="43" fontId="26" fillId="24" borderId="5" xfId="2" applyFont="1" applyFill="1" applyBorder="1" applyAlignment="1">
      <alignment horizontal="center" vertical="center" wrapText="1"/>
    </xf>
    <xf numFmtId="0" fontId="190" fillId="27" borderId="5" xfId="0" applyFont="1" applyFill="1" applyBorder="1" applyAlignment="1">
      <alignment horizontal="center" vertical="center" wrapText="1"/>
    </xf>
    <xf numFmtId="0" fontId="187" fillId="28" borderId="5" xfId="0" applyFont="1" applyFill="1" applyBorder="1" applyAlignment="1">
      <alignment horizontal="center" vertical="center" wrapText="1"/>
    </xf>
    <xf numFmtId="0" fontId="188" fillId="5" borderId="5" xfId="0" applyFont="1" applyFill="1" applyBorder="1" applyAlignment="1">
      <alignment vertical="center" wrapText="1"/>
    </xf>
    <xf numFmtId="0" fontId="187" fillId="5" borderId="5" xfId="0" applyFont="1" applyFill="1" applyBorder="1" applyAlignment="1">
      <alignment horizontal="left" vertical="center" wrapText="1"/>
    </xf>
    <xf numFmtId="0" fontId="188" fillId="2" borderId="5" xfId="0" applyFont="1" applyFill="1" applyBorder="1" applyAlignment="1">
      <alignment horizontal="center" vertical="center"/>
    </xf>
    <xf numFmtId="43" fontId="189" fillId="0" borderId="5" xfId="2" applyFont="1" applyBorder="1" applyAlignment="1">
      <alignment vertical="center" wrapText="1"/>
    </xf>
    <xf numFmtId="0" fontId="187" fillId="0" borderId="5" xfId="0" applyFont="1" applyBorder="1" applyAlignment="1">
      <alignment horizontal="center" vertical="center" wrapText="1"/>
    </xf>
    <xf numFmtId="43" fontId="23" fillId="4" borderId="5" xfId="2" applyFont="1" applyFill="1" applyBorder="1" applyAlignment="1">
      <alignment horizontal="center" vertical="center" wrapText="1"/>
    </xf>
    <xf numFmtId="43" fontId="26" fillId="5" borderId="5" xfId="2" applyFont="1" applyFill="1" applyBorder="1" applyAlignment="1">
      <alignment vertical="center" wrapText="1"/>
    </xf>
    <xf numFmtId="43" fontId="23" fillId="0" borderId="5" xfId="2" applyFont="1" applyFill="1" applyBorder="1" applyAlignment="1">
      <alignment vertical="center" wrapText="1"/>
    </xf>
    <xf numFmtId="0" fontId="188" fillId="5" borderId="5" xfId="0" applyFont="1" applyFill="1" applyBorder="1" applyAlignment="1">
      <alignment horizontal="left" vertical="center" wrapText="1"/>
    </xf>
    <xf numFmtId="0" fontId="188" fillId="24" borderId="5" xfId="0" applyFont="1" applyFill="1" applyBorder="1" applyAlignment="1">
      <alignment horizontal="center" vertical="center"/>
    </xf>
    <xf numFmtId="43" fontId="25" fillId="5" borderId="5" xfId="2" applyFont="1" applyFill="1" applyBorder="1"/>
    <xf numFmtId="43" fontId="25" fillId="0" borderId="5" xfId="2" applyFont="1" applyBorder="1" applyAlignment="1">
      <alignment horizontal="center"/>
    </xf>
    <xf numFmtId="0" fontId="191" fillId="25" borderId="5" xfId="0" applyFont="1" applyFill="1" applyBorder="1" applyAlignment="1">
      <alignment horizontal="center" vertical="center"/>
    </xf>
    <xf numFmtId="0" fontId="23" fillId="24" borderId="5" xfId="0" applyFont="1" applyFill="1" applyBorder="1" applyAlignment="1">
      <alignment vertical="center" wrapText="1"/>
    </xf>
    <xf numFmtId="0" fontId="191" fillId="24" borderId="5" xfId="0" applyFont="1" applyFill="1" applyBorder="1" applyAlignment="1">
      <alignment vertical="center" wrapText="1"/>
    </xf>
    <xf numFmtId="0" fontId="191" fillId="24" borderId="5" xfId="0" applyFont="1" applyFill="1" applyBorder="1" applyAlignment="1">
      <alignment horizontal="left" vertical="center" wrapText="1"/>
    </xf>
    <xf numFmtId="0" fontId="23" fillId="24" borderId="5" xfId="0" applyFont="1" applyFill="1" applyBorder="1" applyAlignment="1">
      <alignment horizontal="center" vertical="center"/>
    </xf>
    <xf numFmtId="43" fontId="27" fillId="5" borderId="5" xfId="2" applyFont="1" applyFill="1" applyBorder="1"/>
    <xf numFmtId="43" fontId="27" fillId="0" borderId="5" xfId="2" applyFont="1" applyBorder="1"/>
    <xf numFmtId="43" fontId="27" fillId="0" borderId="5" xfId="2" applyFont="1" applyBorder="1" applyAlignment="1">
      <alignment horizontal="center"/>
    </xf>
    <xf numFmtId="0" fontId="191" fillId="24" borderId="5" xfId="0" applyFont="1" applyFill="1" applyBorder="1" applyAlignment="1">
      <alignment horizontal="center" vertical="center"/>
    </xf>
    <xf numFmtId="0" fontId="188" fillId="0" borderId="5" xfId="0" applyFont="1" applyBorder="1" applyAlignment="1">
      <alignment horizontal="center" vertical="center"/>
    </xf>
    <xf numFmtId="0" fontId="188" fillId="22" borderId="5" xfId="0" applyFont="1" applyFill="1" applyBorder="1" applyAlignment="1">
      <alignment horizontal="center" vertical="center"/>
    </xf>
    <xf numFmtId="0" fontId="188" fillId="5" borderId="5" xfId="0" applyFont="1" applyFill="1" applyBorder="1" applyAlignment="1">
      <alignment horizontal="center" vertical="center"/>
    </xf>
    <xf numFmtId="43" fontId="8" fillId="0" borderId="5" xfId="2" applyFont="1" applyFill="1" applyBorder="1"/>
    <xf numFmtId="43" fontId="116" fillId="0" borderId="5" xfId="2" applyFont="1" applyBorder="1"/>
    <xf numFmtId="43" fontId="181" fillId="0" borderId="5" xfId="2" applyFont="1" applyBorder="1"/>
    <xf numFmtId="0" fontId="116" fillId="0" borderId="5" xfId="0" applyFont="1" applyBorder="1"/>
    <xf numFmtId="4" fontId="47" fillId="0" borderId="0" xfId="0" applyNumberFormat="1" applyFont="1" applyFill="1" applyBorder="1" applyAlignment="1">
      <alignment horizontal="center" vertical="center" wrapText="1"/>
    </xf>
    <xf numFmtId="43" fontId="193" fillId="0" borderId="0" xfId="2" applyFont="1" applyBorder="1" applyAlignment="1">
      <alignment horizontal="center" wrapText="1"/>
    </xf>
    <xf numFmtId="4" fontId="192" fillId="0" borderId="5" xfId="0" applyNumberFormat="1" applyFont="1" applyFill="1" applyBorder="1"/>
    <xf numFmtId="4" fontId="194" fillId="5" borderId="0" xfId="0" applyNumberFormat="1" applyFont="1" applyFill="1" applyBorder="1"/>
    <xf numFmtId="43" fontId="195" fillId="0" borderId="5" xfId="2" applyFont="1" applyFill="1" applyBorder="1"/>
    <xf numFmtId="0" fontId="196" fillId="0" borderId="0" xfId="0" applyFont="1"/>
    <xf numFmtId="43" fontId="197" fillId="0" borderId="5" xfId="2" applyFont="1" applyFill="1" applyBorder="1" applyAlignment="1">
      <alignment horizontal="left"/>
    </xf>
    <xf numFmtId="0" fontId="198" fillId="0" borderId="0" xfId="0" applyFont="1"/>
    <xf numFmtId="4" fontId="9" fillId="0" borderId="5" xfId="0" applyNumberFormat="1" applyFont="1" applyFill="1" applyBorder="1" applyAlignment="1">
      <alignment horizontal="right" vertical="center" wrapText="1"/>
    </xf>
    <xf numFmtId="4" fontId="195" fillId="0" borderId="5" xfId="0" applyNumberFormat="1" applyFont="1" applyFill="1" applyBorder="1"/>
    <xf numFmtId="0" fontId="63" fillId="0" borderId="0" xfId="0" applyFont="1" applyAlignment="1">
      <alignment horizontal="center"/>
    </xf>
    <xf numFmtId="0" fontId="64" fillId="0" borderId="0" xfId="0" applyFont="1" applyAlignment="1">
      <alignment vertical="center" wrapText="1"/>
    </xf>
    <xf numFmtId="0" fontId="0" fillId="0" borderId="0" xfId="0" applyFont="1" applyAlignment="1">
      <alignment vertical="center"/>
    </xf>
    <xf numFmtId="0" fontId="23" fillId="2"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27" fillId="12" borderId="5" xfId="0" applyFont="1" applyFill="1" applyBorder="1" applyAlignment="1">
      <alignment vertical="center" wrapText="1"/>
    </xf>
    <xf numFmtId="172" fontId="27" fillId="5" borderId="5" xfId="0" applyNumberFormat="1" applyFont="1" applyFill="1" applyBorder="1" applyAlignment="1">
      <alignment horizontal="center" vertical="center" wrapText="1"/>
    </xf>
    <xf numFmtId="0" fontId="27" fillId="5" borderId="5" xfId="0" applyFont="1" applyFill="1" applyBorder="1" applyAlignment="1">
      <alignment horizontal="center" vertical="center" wrapText="1"/>
    </xf>
    <xf numFmtId="172" fontId="27" fillId="5" borderId="5" xfId="0" applyNumberFormat="1" applyFont="1" applyFill="1" applyBorder="1" applyAlignment="1">
      <alignment vertical="center" wrapText="1"/>
    </xf>
    <xf numFmtId="168" fontId="23" fillId="4" borderId="5" xfId="2" applyNumberFormat="1" applyFont="1" applyFill="1" applyBorder="1" applyAlignment="1">
      <alignment vertical="center" wrapText="1"/>
    </xf>
    <xf numFmtId="0" fontId="12" fillId="4" borderId="5"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5" xfId="2" applyNumberFormat="1" applyFont="1" applyFill="1" applyBorder="1" applyAlignment="1">
      <alignment horizontal="center" vertical="center" wrapText="1"/>
    </xf>
    <xf numFmtId="0" fontId="25" fillId="4" borderId="5" xfId="0" applyNumberFormat="1" applyFont="1" applyFill="1" applyBorder="1" applyAlignment="1">
      <alignment horizontal="center" vertical="center" wrapText="1"/>
    </xf>
    <xf numFmtId="43" fontId="25" fillId="4" borderId="5" xfId="2" applyFont="1" applyFill="1" applyBorder="1" applyAlignment="1">
      <alignment horizontal="center" vertical="center" wrapText="1"/>
    </xf>
    <xf numFmtId="0" fontId="25" fillId="4" borderId="5" xfId="0" applyFont="1" applyFill="1" applyBorder="1" applyAlignment="1">
      <alignment wrapText="1"/>
    </xf>
    <xf numFmtId="0" fontId="25" fillId="0" borderId="5"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12" borderId="5" xfId="0" applyFont="1" applyFill="1" applyBorder="1" applyAlignment="1">
      <alignment horizontal="center" vertical="center" wrapText="1"/>
    </xf>
    <xf numFmtId="0" fontId="25" fillId="0" borderId="5" xfId="2"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172" fontId="25" fillId="0" borderId="5" xfId="0" applyNumberFormat="1" applyFont="1" applyFill="1" applyBorder="1" applyAlignment="1">
      <alignment wrapText="1"/>
    </xf>
    <xf numFmtId="0" fontId="25" fillId="0" borderId="5" xfId="0" applyFont="1" applyFill="1" applyBorder="1" applyAlignment="1">
      <alignment wrapText="1"/>
    </xf>
    <xf numFmtId="4" fontId="25"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25" fillId="12" borderId="5" xfId="0" applyNumberFormat="1" applyFont="1" applyFill="1" applyBorder="1" applyAlignment="1">
      <alignment horizontal="center" vertical="center" wrapText="1"/>
    </xf>
    <xf numFmtId="0" fontId="25" fillId="12" borderId="5" xfId="2" applyNumberFormat="1" applyFont="1" applyFill="1" applyBorder="1" applyAlignment="1">
      <alignment horizontal="center" vertical="center" wrapText="1"/>
    </xf>
    <xf numFmtId="43" fontId="25" fillId="0" borderId="5" xfId="2" applyFont="1" applyFill="1" applyBorder="1" applyAlignment="1">
      <alignment horizontal="center" vertical="center" wrapText="1"/>
    </xf>
    <xf numFmtId="0" fontId="49" fillId="4"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5" xfId="0" applyNumberFormat="1" applyFont="1" applyFill="1" applyBorder="1" applyAlignment="1">
      <alignment horizontal="center" vertical="center" wrapText="1"/>
    </xf>
    <xf numFmtId="43" fontId="27" fillId="4" borderId="5" xfId="2" applyFont="1" applyFill="1" applyBorder="1" applyAlignment="1">
      <alignment horizontal="center" vertical="center" wrapText="1"/>
    </xf>
    <xf numFmtId="43" fontId="24" fillId="4" borderId="5" xfId="2" applyFont="1" applyFill="1" applyBorder="1" applyAlignment="1">
      <alignment horizontal="center" vertical="center" wrapText="1"/>
    </xf>
    <xf numFmtId="43" fontId="24" fillId="4" borderId="5" xfId="2" applyFont="1" applyFill="1" applyBorder="1" applyAlignment="1">
      <alignment horizontal="right" vertical="center" wrapText="1"/>
    </xf>
    <xf numFmtId="0" fontId="24" fillId="5" borderId="5" xfId="0" applyFont="1" applyFill="1" applyBorder="1" applyAlignment="1">
      <alignment vertical="top" wrapText="1"/>
    </xf>
    <xf numFmtId="0" fontId="13" fillId="5" borderId="5"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5" xfId="0" applyNumberFormat="1" applyFont="1" applyFill="1" applyBorder="1" applyAlignment="1">
      <alignment horizontal="center" vertical="center" wrapText="1"/>
    </xf>
    <xf numFmtId="0" fontId="24" fillId="5" borderId="5" xfId="0" applyNumberFormat="1" applyFont="1" applyFill="1" applyBorder="1" applyAlignment="1">
      <alignment horizontal="center" vertical="center" wrapText="1"/>
    </xf>
    <xf numFmtId="43" fontId="24" fillId="5" borderId="5" xfId="2" applyFont="1" applyFill="1" applyBorder="1" applyAlignment="1">
      <alignment horizontal="center" vertical="center" wrapText="1"/>
    </xf>
    <xf numFmtId="43" fontId="24" fillId="5" borderId="5" xfId="2" applyFont="1" applyFill="1" applyBorder="1" applyAlignment="1">
      <alignment horizontal="right" vertical="center" wrapText="1"/>
    </xf>
    <xf numFmtId="4" fontId="24" fillId="0" borderId="5" xfId="2" applyNumberFormat="1" applyFont="1" applyFill="1" applyBorder="1" applyAlignment="1">
      <alignment horizontal="center" vertical="center" wrapText="1"/>
    </xf>
    <xf numFmtId="43" fontId="24" fillId="5" borderId="5" xfId="2" applyFont="1" applyFill="1" applyBorder="1" applyAlignment="1">
      <alignment horizontal="center" wrapText="1"/>
    </xf>
    <xf numFmtId="43" fontId="24" fillId="0" borderId="5" xfId="2" applyFont="1" applyFill="1" applyBorder="1" applyAlignment="1">
      <alignment horizontal="center" vertical="center" wrapText="1"/>
    </xf>
    <xf numFmtId="4" fontId="24" fillId="5" borderId="5" xfId="2" applyNumberFormat="1" applyFont="1" applyFill="1" applyBorder="1" applyAlignment="1">
      <alignment horizontal="center" vertical="center" wrapText="1"/>
    </xf>
    <xf numFmtId="172" fontId="25" fillId="0" borderId="5" xfId="0" applyNumberFormat="1" applyFont="1" applyBorder="1" applyAlignment="1">
      <alignment wrapText="1"/>
    </xf>
    <xf numFmtId="0" fontId="24" fillId="0" borderId="5" xfId="0" applyFont="1" applyFill="1" applyBorder="1" applyAlignment="1">
      <alignment vertical="top" wrapText="1"/>
    </xf>
    <xf numFmtId="0" fontId="24" fillId="0" borderId="5" xfId="0"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168" fontId="13" fillId="4" borderId="5" xfId="2" applyNumberFormat="1" applyFont="1" applyFill="1" applyBorder="1" applyAlignment="1">
      <alignment horizontal="center" vertical="center" wrapText="1"/>
    </xf>
    <xf numFmtId="168" fontId="24" fillId="4" borderId="5" xfId="2" applyNumberFormat="1" applyFont="1" applyFill="1" applyBorder="1" applyAlignment="1">
      <alignment vertical="center" wrapText="1"/>
    </xf>
    <xf numFmtId="0" fontId="26" fillId="0" borderId="5" xfId="0" applyFont="1" applyFill="1" applyBorder="1" applyAlignment="1">
      <alignment wrapText="1"/>
    </xf>
    <xf numFmtId="0" fontId="25" fillId="5" borderId="5" xfId="2" applyNumberFormat="1" applyFont="1" applyFill="1" applyBorder="1" applyAlignment="1">
      <alignment horizontal="center" vertical="center" wrapText="1"/>
    </xf>
    <xf numFmtId="0" fontId="25" fillId="5" borderId="5" xfId="0" applyNumberFormat="1" applyFont="1" applyFill="1" applyBorder="1" applyAlignment="1">
      <alignment horizontal="center" vertical="center" wrapText="1"/>
    </xf>
    <xf numFmtId="43" fontId="25" fillId="5" borderId="5" xfId="0" applyNumberFormat="1" applyFont="1" applyFill="1" applyBorder="1" applyAlignment="1">
      <alignment wrapText="1"/>
    </xf>
    <xf numFmtId="4" fontId="25" fillId="5" borderId="5" xfId="0" applyNumberFormat="1" applyFont="1" applyFill="1" applyBorder="1" applyAlignment="1">
      <alignment horizontal="center" vertical="center" wrapText="1"/>
    </xf>
    <xf numFmtId="0" fontId="25" fillId="5" borderId="5" xfId="0" applyFont="1" applyFill="1" applyBorder="1" applyAlignment="1">
      <alignment wrapText="1"/>
    </xf>
    <xf numFmtId="0" fontId="24" fillId="14" borderId="5" xfId="0" applyFont="1" applyFill="1" applyBorder="1" applyAlignment="1">
      <alignment vertical="center" wrapText="1"/>
    </xf>
    <xf numFmtId="43" fontId="25" fillId="5" borderId="5" xfId="2" applyFont="1" applyFill="1" applyBorder="1" applyAlignment="1">
      <alignment horizontal="center" vertical="center" wrapText="1"/>
    </xf>
    <xf numFmtId="3" fontId="25" fillId="5" borderId="5" xfId="0" applyNumberFormat="1" applyFont="1" applyFill="1" applyBorder="1" applyAlignment="1">
      <alignment horizontal="right" vertical="center" wrapText="1"/>
    </xf>
    <xf numFmtId="0" fontId="23" fillId="4" borderId="5" xfId="0" applyFont="1" applyFill="1" applyBorder="1" applyAlignment="1">
      <alignment vertical="center" wrapText="1"/>
    </xf>
    <xf numFmtId="0" fontId="26" fillId="4" borderId="5" xfId="0" applyFont="1" applyFill="1" applyBorder="1" applyAlignment="1">
      <alignment horizontal="center" vertical="center" wrapText="1"/>
    </xf>
    <xf numFmtId="0" fontId="26" fillId="4" borderId="5" xfId="0" applyNumberFormat="1" applyFont="1" applyFill="1" applyBorder="1" applyAlignment="1">
      <alignment horizontal="center" vertical="center" wrapText="1"/>
    </xf>
    <xf numFmtId="43" fontId="23" fillId="4" borderId="5" xfId="0" applyNumberFormat="1" applyFont="1" applyFill="1" applyBorder="1" applyAlignment="1">
      <alignment horizontal="center" vertical="center" wrapText="1"/>
    </xf>
    <xf numFmtId="43" fontId="23" fillId="4" borderId="5" xfId="0" applyNumberFormat="1" applyFont="1" applyFill="1" applyBorder="1" applyAlignment="1">
      <alignment horizontal="right" vertical="center" wrapText="1"/>
    </xf>
    <xf numFmtId="43" fontId="26" fillId="4"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43" fontId="25" fillId="0" borderId="5" xfId="2" applyFont="1" applyFill="1" applyBorder="1" applyAlignment="1">
      <alignment horizontal="right" vertical="center" wrapText="1"/>
    </xf>
    <xf numFmtId="0" fontId="25" fillId="5" borderId="5" xfId="0" applyFont="1" applyFill="1" applyBorder="1" applyAlignment="1">
      <alignment vertical="top" wrapText="1"/>
    </xf>
    <xf numFmtId="0" fontId="25" fillId="0" borderId="5" xfId="0" applyFont="1" applyFill="1" applyBorder="1" applyAlignment="1">
      <alignment horizontal="left" wrapText="1"/>
    </xf>
    <xf numFmtId="0" fontId="26" fillId="5" borderId="5" xfId="0" applyFont="1" applyFill="1" applyBorder="1" applyAlignment="1">
      <alignment vertical="top" wrapText="1"/>
    </xf>
    <xf numFmtId="0" fontId="49" fillId="5" borderId="5"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2" borderId="5" xfId="0" applyNumberFormat="1" applyFont="1" applyFill="1" applyBorder="1" applyAlignment="1">
      <alignment horizontal="center" vertical="center" wrapText="1"/>
    </xf>
    <xf numFmtId="4" fontId="23" fillId="0" borderId="5" xfId="0" applyNumberFormat="1" applyFont="1" applyFill="1" applyBorder="1" applyAlignment="1">
      <alignment horizontal="center" vertical="center" wrapText="1"/>
    </xf>
    <xf numFmtId="0" fontId="28" fillId="4" borderId="5" xfId="0" applyFont="1" applyFill="1" applyBorder="1" applyAlignment="1">
      <alignment horizontal="left" vertical="center" wrapText="1"/>
    </xf>
    <xf numFmtId="43" fontId="28" fillId="4" borderId="5" xfId="0" applyNumberFormat="1" applyFont="1" applyFill="1" applyBorder="1" applyAlignment="1">
      <alignment horizontal="center" vertical="center" wrapText="1"/>
    </xf>
    <xf numFmtId="43" fontId="28" fillId="4" borderId="5" xfId="0" applyNumberFormat="1" applyFont="1" applyFill="1" applyBorder="1" applyAlignment="1">
      <alignment horizontal="right" vertical="center" wrapText="1"/>
    </xf>
    <xf numFmtId="43" fontId="24" fillId="4" borderId="5" xfId="0" applyNumberFormat="1" applyFont="1" applyFill="1" applyBorder="1" applyAlignment="1">
      <alignment horizontal="center" vertical="center" wrapText="1"/>
    </xf>
    <xf numFmtId="0" fontId="25" fillId="0" borderId="5" xfId="0" applyFont="1" applyFill="1" applyBorder="1" applyAlignment="1">
      <alignment vertical="top" wrapText="1"/>
    </xf>
    <xf numFmtId="3" fontId="25" fillId="0" borderId="5" xfId="0" applyNumberFormat="1" applyFont="1" applyFill="1" applyBorder="1" applyAlignment="1">
      <alignment horizontal="center" wrapText="1"/>
    </xf>
    <xf numFmtId="0" fontId="25" fillId="0" borderId="5" xfId="0" applyFont="1" applyFill="1" applyBorder="1" applyAlignment="1">
      <alignment horizontal="left" vertical="top" wrapText="1"/>
    </xf>
    <xf numFmtId="0" fontId="57" fillId="0" borderId="0" xfId="0" applyFont="1" applyFill="1"/>
    <xf numFmtId="0" fontId="57" fillId="0" borderId="0" xfId="0" applyFont="1" applyFill="1" applyAlignment="1">
      <alignment horizontal="center"/>
    </xf>
    <xf numFmtId="0" fontId="127" fillId="0" borderId="0" xfId="0" applyFont="1" applyFill="1"/>
    <xf numFmtId="43" fontId="201" fillId="0" borderId="5" xfId="2" applyFont="1" applyFill="1" applyBorder="1" applyAlignment="1">
      <alignment horizontal="center" vertical="center" wrapText="1"/>
    </xf>
    <xf numFmtId="43" fontId="57" fillId="0" borderId="0" xfId="0" applyNumberFormat="1" applyFont="1" applyFill="1"/>
    <xf numFmtId="43" fontId="57" fillId="0" borderId="5" xfId="2" applyFont="1" applyFill="1" applyBorder="1"/>
    <xf numFmtId="43" fontId="202" fillId="0" borderId="5" xfId="2" applyFont="1" applyFill="1" applyBorder="1" applyAlignment="1">
      <alignment horizontal="left"/>
    </xf>
    <xf numFmtId="168" fontId="57" fillId="0" borderId="10" xfId="0" applyNumberFormat="1" applyFont="1" applyFill="1" applyBorder="1" applyAlignment="1">
      <alignment horizontal="right"/>
    </xf>
    <xf numFmtId="0" fontId="203" fillId="0" borderId="0" xfId="0" applyFont="1"/>
    <xf numFmtId="0" fontId="204" fillId="0" borderId="0" xfId="0" applyFont="1"/>
    <xf numFmtId="0" fontId="64" fillId="0" borderId="0" xfId="0" applyFont="1" applyAlignment="1">
      <alignment wrapText="1"/>
    </xf>
    <xf numFmtId="0" fontId="206" fillId="0" borderId="0" xfId="0" applyFont="1" applyAlignment="1"/>
    <xf numFmtId="10" fontId="23" fillId="3" borderId="5" xfId="0" applyNumberFormat="1" applyFont="1" applyFill="1" applyBorder="1" applyAlignment="1">
      <alignment vertical="center" wrapText="1"/>
    </xf>
    <xf numFmtId="0" fontId="28"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7" fillId="0" borderId="5" xfId="0" applyFont="1" applyFill="1" applyBorder="1" applyAlignment="1">
      <alignment horizontal="center" vertical="center"/>
    </xf>
    <xf numFmtId="0" fontId="23" fillId="18" borderId="5" xfId="0" applyFont="1" applyFill="1" applyBorder="1" applyAlignment="1">
      <alignment horizontal="left" vertical="center" wrapText="1"/>
    </xf>
    <xf numFmtId="43" fontId="23" fillId="0" borderId="5" xfId="2" applyFont="1" applyFill="1" applyBorder="1" applyAlignment="1">
      <alignment horizontal="center" vertical="center"/>
    </xf>
    <xf numFmtId="0" fontId="25" fillId="5" borderId="5" xfId="0" applyFont="1" applyFill="1" applyBorder="1" applyAlignment="1">
      <alignment horizontal="left" vertical="center" wrapText="1"/>
    </xf>
    <xf numFmtId="0" fontId="27" fillId="5" borderId="5" xfId="0" applyFont="1" applyFill="1" applyBorder="1" applyAlignment="1">
      <alignment horizontal="center" vertical="center"/>
    </xf>
    <xf numFmtId="0" fontId="27" fillId="5" borderId="5" xfId="0" applyFont="1" applyFill="1" applyBorder="1" applyAlignment="1">
      <alignment horizontal="left" vertical="center" wrapText="1"/>
    </xf>
    <xf numFmtId="43" fontId="25" fillId="0" borderId="5" xfId="0" applyNumberFormat="1" applyFont="1" applyBorder="1" applyAlignment="1">
      <alignment vertical="center"/>
    </xf>
    <xf numFmtId="43" fontId="25" fillId="5" borderId="5" xfId="0" applyNumberFormat="1" applyFont="1" applyFill="1" applyBorder="1" applyAlignment="1">
      <alignment vertical="center"/>
    </xf>
    <xf numFmtId="0" fontId="24" fillId="0" borderId="5" xfId="0" applyFont="1" applyBorder="1" applyAlignment="1">
      <alignment vertical="top" wrapText="1"/>
    </xf>
    <xf numFmtId="43" fontId="25" fillId="5" borderId="5" xfId="0" applyNumberFormat="1" applyFont="1" applyFill="1" applyBorder="1" applyAlignment="1">
      <alignment horizontal="center" vertical="center" wrapText="1"/>
    </xf>
    <xf numFmtId="0" fontId="27" fillId="0" borderId="5" xfId="0" applyFont="1" applyFill="1" applyBorder="1" applyAlignment="1">
      <alignment horizontal="left" vertical="center" wrapText="1"/>
    </xf>
    <xf numFmtId="4" fontId="24" fillId="5" borderId="5" xfId="3" applyNumberFormat="1" applyFont="1" applyFill="1" applyBorder="1" applyAlignment="1">
      <alignment horizontal="center" vertical="center"/>
    </xf>
    <xf numFmtId="0" fontId="27" fillId="0" borderId="5" xfId="0" applyFont="1" applyFill="1" applyBorder="1" applyAlignment="1">
      <alignment vertical="center" wrapText="1"/>
    </xf>
    <xf numFmtId="0" fontId="61" fillId="0" borderId="5" xfId="0" applyFont="1" applyFill="1" applyBorder="1" applyAlignment="1">
      <alignment horizontal="center" vertical="center"/>
    </xf>
    <xf numFmtId="0" fontId="61" fillId="0" borderId="5" xfId="0" applyFont="1" applyFill="1" applyBorder="1"/>
    <xf numFmtId="43" fontId="61" fillId="0" borderId="5" xfId="2" applyFont="1" applyFill="1" applyBorder="1" applyAlignment="1">
      <alignment horizontal="center" vertical="center"/>
    </xf>
    <xf numFmtId="0" fontId="3" fillId="0" borderId="0" xfId="0" applyFont="1" applyFill="1"/>
    <xf numFmtId="0" fontId="61" fillId="5" borderId="5" xfId="0" applyFont="1" applyFill="1" applyBorder="1"/>
    <xf numFmtId="0" fontId="26" fillId="18" borderId="5" xfId="0" applyFont="1" applyFill="1" applyBorder="1" applyAlignment="1">
      <alignment horizontal="left" vertical="center" wrapText="1"/>
    </xf>
    <xf numFmtId="43" fontId="25" fillId="0" borderId="5" xfId="0" applyNumberFormat="1" applyFont="1" applyFill="1" applyBorder="1" applyAlignment="1">
      <alignment horizontal="center" vertical="center" wrapText="1"/>
    </xf>
    <xf numFmtId="0" fontId="25" fillId="5" borderId="5" xfId="0" applyFont="1" applyFill="1" applyBorder="1" applyAlignment="1">
      <alignment horizontal="left" vertical="top" wrapText="1"/>
    </xf>
    <xf numFmtId="0" fontId="60" fillId="0" borderId="5" xfId="0" applyFont="1" applyFill="1" applyBorder="1" applyAlignment="1">
      <alignment horizontal="center" vertical="center" wrapText="1"/>
    </xf>
    <xf numFmtId="43" fontId="26" fillId="5" borderId="5" xfId="2" applyFont="1" applyFill="1" applyBorder="1" applyAlignment="1">
      <alignment vertical="center"/>
    </xf>
    <xf numFmtId="43" fontId="26" fillId="5" borderId="5" xfId="2" applyFont="1" applyFill="1" applyBorder="1" applyAlignment="1">
      <alignment horizontal="right" vertical="center"/>
    </xf>
    <xf numFmtId="43" fontId="24" fillId="0" borderId="5" xfId="2" applyFont="1" applyFill="1" applyBorder="1" applyAlignment="1">
      <alignment horizontal="center" vertical="center"/>
    </xf>
    <xf numFmtId="43" fontId="26" fillId="0" borderId="5" xfId="0" applyNumberFormat="1" applyFont="1" applyFill="1" applyBorder="1" applyAlignment="1">
      <alignment horizontal="center" vertical="center" wrapText="1"/>
    </xf>
    <xf numFmtId="43" fontId="25" fillId="5" borderId="5" xfId="0" applyNumberFormat="1" applyFont="1" applyFill="1" applyBorder="1" applyAlignment="1">
      <alignment horizontal="center" vertical="center"/>
    </xf>
    <xf numFmtId="43" fontId="24" fillId="0" borderId="5" xfId="0" applyNumberFormat="1" applyFont="1" applyFill="1" applyBorder="1" applyAlignment="1">
      <alignment horizontal="center" vertical="center" wrapText="1"/>
    </xf>
    <xf numFmtId="0" fontId="207" fillId="0" borderId="0" xfId="0" applyFont="1" applyFill="1"/>
    <xf numFmtId="0" fontId="25" fillId="0" borderId="5" xfId="0" applyFont="1" applyFill="1" applyBorder="1" applyAlignment="1">
      <alignment horizontal="center"/>
    </xf>
    <xf numFmtId="0" fontId="28" fillId="0" borderId="5" xfId="0" applyFont="1" applyFill="1" applyBorder="1" applyAlignment="1">
      <alignment horizontal="center" vertical="center" wrapText="1"/>
    </xf>
    <xf numFmtId="0" fontId="208" fillId="0" borderId="0" xfId="0" applyFont="1" applyFill="1"/>
    <xf numFmtId="0" fontId="27" fillId="0" borderId="5" xfId="0"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5" fillId="5" borderId="5" xfId="0" applyFont="1" applyFill="1" applyBorder="1"/>
    <xf numFmtId="43" fontId="23" fillId="5" borderId="5" xfId="2" applyFont="1" applyFill="1" applyBorder="1" applyAlignment="1">
      <alignment horizontal="center" vertical="center"/>
    </xf>
    <xf numFmtId="0" fontId="61" fillId="0" borderId="5" xfId="0" applyFont="1" applyBorder="1" applyAlignment="1">
      <alignment vertical="center"/>
    </xf>
    <xf numFmtId="0" fontId="61" fillId="0" borderId="5" xfId="0" applyFont="1" applyBorder="1"/>
    <xf numFmtId="0" fontId="208" fillId="0" borderId="0" xfId="0" applyFont="1"/>
    <xf numFmtId="0" fontId="150" fillId="0" borderId="0" xfId="0" applyFont="1" applyFill="1"/>
    <xf numFmtId="0" fontId="61" fillId="0" borderId="5" xfId="0" applyFont="1" applyFill="1" applyBorder="1" applyAlignment="1">
      <alignment horizontal="center"/>
    </xf>
    <xf numFmtId="43" fontId="26" fillId="0" borderId="5" xfId="2" applyFont="1" applyFill="1" applyBorder="1" applyAlignment="1">
      <alignment horizontal="left" vertical="center" wrapText="1"/>
    </xf>
    <xf numFmtId="4" fontId="26" fillId="5" borderId="5" xfId="0" applyNumberFormat="1" applyFont="1" applyFill="1" applyBorder="1" applyAlignment="1">
      <alignment vertical="center" wrapText="1"/>
    </xf>
    <xf numFmtId="0" fontId="208" fillId="5" borderId="0" xfId="0" applyFont="1" applyFill="1"/>
    <xf numFmtId="43" fontId="25" fillId="5" borderId="5" xfId="2" applyFont="1" applyFill="1" applyBorder="1" applyAlignment="1">
      <alignment horizontal="left" vertical="center" wrapText="1"/>
    </xf>
    <xf numFmtId="43" fontId="93" fillId="0" borderId="5" xfId="2" applyFont="1" applyFill="1" applyBorder="1"/>
    <xf numFmtId="43" fontId="15" fillId="0" borderId="4" xfId="2" applyFont="1" applyFill="1" applyBorder="1"/>
    <xf numFmtId="43" fontId="15" fillId="0" borderId="5" xfId="2" applyFont="1" applyFill="1" applyBorder="1"/>
    <xf numFmtId="0" fontId="15" fillId="0" borderId="0" xfId="0" applyFont="1" applyBorder="1" applyAlignment="1">
      <alignment horizontal="center" vertical="center" wrapText="1"/>
    </xf>
    <xf numFmtId="43" fontId="71" fillId="0" borderId="6" xfId="2" applyFont="1" applyFill="1" applyBorder="1" applyAlignment="1">
      <alignment horizontal="center" vertical="center"/>
    </xf>
    <xf numFmtId="43" fontId="209" fillId="5" borderId="4" xfId="0" applyNumberFormat="1" applyFont="1" applyFill="1" applyBorder="1"/>
    <xf numFmtId="43" fontId="1" fillId="0" borderId="5" xfId="2" applyFont="1" applyBorder="1"/>
    <xf numFmtId="43" fontId="71" fillId="0" borderId="5" xfId="2" applyFont="1" applyFill="1" applyBorder="1" applyAlignment="1">
      <alignment horizontal="center" vertical="center"/>
    </xf>
    <xf numFmtId="0" fontId="127" fillId="0" borderId="5" xfId="0" applyFont="1" applyFill="1" applyBorder="1" applyAlignment="1">
      <alignment horizontal="center" wrapText="1"/>
    </xf>
    <xf numFmtId="0" fontId="16" fillId="5" borderId="5" xfId="0" applyFont="1" applyFill="1" applyBorder="1" applyAlignment="1">
      <alignment horizontal="center" wrapText="1"/>
    </xf>
    <xf numFmtId="43" fontId="97" fillId="0" borderId="1" xfId="2" applyFont="1" applyFill="1" applyBorder="1"/>
    <xf numFmtId="43" fontId="87" fillId="5" borderId="1" xfId="2" applyFont="1" applyFill="1" applyBorder="1"/>
    <xf numFmtId="43" fontId="90" fillId="5" borderId="1" xfId="2" applyFont="1" applyFill="1" applyBorder="1"/>
    <xf numFmtId="43" fontId="127" fillId="0" borderId="5" xfId="2" applyFont="1" applyFill="1" applyBorder="1"/>
    <xf numFmtId="43" fontId="93" fillId="0" borderId="1" xfId="2" applyFont="1" applyFill="1" applyBorder="1"/>
    <xf numFmtId="43" fontId="93" fillId="0" borderId="10" xfId="2" applyFont="1" applyFill="1" applyBorder="1"/>
    <xf numFmtId="43" fontId="87" fillId="5" borderId="10" xfId="2" applyFont="1" applyFill="1" applyBorder="1"/>
    <xf numFmtId="43" fontId="1" fillId="0" borderId="4" xfId="2" applyFont="1" applyBorder="1"/>
    <xf numFmtId="0" fontId="63" fillId="0" borderId="0" xfId="0" applyFont="1" applyAlignment="1">
      <alignment horizontal="center" vertical="center"/>
    </xf>
    <xf numFmtId="0" fontId="23" fillId="12" borderId="5" xfId="0" applyFont="1" applyFill="1" applyBorder="1" applyAlignment="1">
      <alignment horizontal="left" vertical="center" wrapText="1"/>
    </xf>
    <xf numFmtId="4" fontId="23" fillId="4" borderId="5" xfId="0" applyNumberFormat="1" applyFont="1" applyFill="1" applyBorder="1" applyAlignment="1">
      <alignment horizontal="right" vertical="center" wrapText="1"/>
    </xf>
    <xf numFmtId="4" fontId="26" fillId="5" borderId="5" xfId="0" applyNumberFormat="1" applyFont="1" applyFill="1" applyBorder="1" applyAlignment="1">
      <alignment horizontal="right" vertical="center" wrapText="1"/>
    </xf>
    <xf numFmtId="0" fontId="8" fillId="12" borderId="5" xfId="0" applyFont="1" applyFill="1" applyBorder="1"/>
    <xf numFmtId="0" fontId="8" fillId="0" borderId="5" xfId="0" applyFont="1" applyBorder="1"/>
    <xf numFmtId="4" fontId="8" fillId="5" borderId="5" xfId="0" applyNumberFormat="1" applyFont="1" applyFill="1" applyBorder="1"/>
    <xf numFmtId="0" fontId="8" fillId="5" borderId="5" xfId="0" applyFont="1" applyFill="1" applyBorder="1"/>
    <xf numFmtId="0" fontId="8" fillId="19" borderId="5" xfId="0" applyFont="1" applyFill="1" applyBorder="1"/>
    <xf numFmtId="4" fontId="25" fillId="5" borderId="5" xfId="0" applyNumberFormat="1" applyFont="1" applyFill="1" applyBorder="1"/>
    <xf numFmtId="4" fontId="4" fillId="0" borderId="5" xfId="0" applyNumberFormat="1" applyFont="1" applyFill="1" applyBorder="1"/>
    <xf numFmtId="0" fontId="206" fillId="0" borderId="0" xfId="0" applyFont="1" applyAlignment="1">
      <alignment wrapText="1"/>
    </xf>
    <xf numFmtId="0" fontId="134" fillId="12" borderId="5" xfId="0" applyFont="1" applyFill="1" applyBorder="1" applyAlignment="1">
      <alignment horizontal="center" vertical="center"/>
    </xf>
    <xf numFmtId="4" fontId="75" fillId="5" borderId="5" xfId="0" applyNumberFormat="1" applyFont="1" applyFill="1" applyBorder="1" applyAlignment="1">
      <alignment horizontal="right" vertical="center" wrapText="1"/>
    </xf>
    <xf numFmtId="0" fontId="134" fillId="0" borderId="5" xfId="0" applyFont="1" applyFill="1" applyBorder="1" applyAlignment="1">
      <alignment horizontal="center" vertical="center"/>
    </xf>
    <xf numFmtId="0" fontId="134" fillId="5" borderId="5" xfId="0" applyFont="1" applyFill="1" applyBorder="1" applyAlignment="1">
      <alignment horizontal="center" vertical="center"/>
    </xf>
    <xf numFmtId="0" fontId="58" fillId="5" borderId="5" xfId="0" applyFont="1" applyFill="1" applyBorder="1" applyAlignment="1">
      <alignment horizontal="center" vertical="center"/>
    </xf>
    <xf numFmtId="43" fontId="75" fillId="4" borderId="5" xfId="2" applyFont="1" applyFill="1" applyBorder="1" applyAlignment="1">
      <alignment horizontal="center" vertical="center" wrapText="1"/>
    </xf>
    <xf numFmtId="0" fontId="76" fillId="12" borderId="5" xfId="0" applyFont="1" applyFill="1" applyBorder="1" applyAlignment="1">
      <alignment horizontal="center" vertical="center"/>
    </xf>
    <xf numFmtId="0" fontId="76" fillId="0" borderId="5" xfId="0" applyFont="1" applyBorder="1"/>
    <xf numFmtId="0" fontId="76" fillId="5" borderId="5" xfId="0" applyFont="1" applyFill="1" applyBorder="1" applyAlignment="1">
      <alignment horizontal="center" vertical="center"/>
    </xf>
    <xf numFmtId="0" fontId="76" fillId="5" borderId="5" xfId="0" applyFont="1" applyFill="1" applyBorder="1"/>
    <xf numFmtId="43" fontId="75" fillId="5" borderId="5" xfId="2" applyFont="1" applyFill="1" applyBorder="1" applyAlignment="1">
      <alignment horizontal="center" vertical="center"/>
    </xf>
    <xf numFmtId="0" fontId="75" fillId="5" borderId="5" xfId="0" applyFont="1" applyFill="1" applyBorder="1"/>
    <xf numFmtId="4" fontId="75" fillId="5" borderId="5" xfId="0" applyNumberFormat="1" applyFont="1" applyFill="1" applyBorder="1" applyAlignment="1">
      <alignment vertical="center" wrapText="1"/>
    </xf>
    <xf numFmtId="43" fontId="76" fillId="5" borderId="5" xfId="2" applyFont="1" applyFill="1" applyBorder="1" applyAlignment="1">
      <alignment vertical="center" wrapText="1"/>
    </xf>
    <xf numFmtId="0" fontId="211" fillId="5" borderId="5" xfId="0" applyFont="1" applyFill="1" applyBorder="1" applyAlignment="1">
      <alignment vertical="center" wrapText="1"/>
    </xf>
    <xf numFmtId="0" fontId="119" fillId="5" borderId="5" xfId="0" applyFont="1" applyFill="1" applyBorder="1" applyAlignment="1">
      <alignment horizontal="center" vertical="center" wrapText="1"/>
    </xf>
    <xf numFmtId="0" fontId="75" fillId="5" borderId="5" xfId="0" applyFont="1" applyFill="1" applyBorder="1" applyAlignment="1">
      <alignment horizontal="center" vertical="center"/>
    </xf>
    <xf numFmtId="0" fontId="76" fillId="12" borderId="5" xfId="0" applyFont="1" applyFill="1" applyBorder="1" applyAlignment="1">
      <alignment vertical="center" wrapText="1"/>
    </xf>
    <xf numFmtId="43" fontId="76" fillId="5" borderId="5" xfId="2" applyFont="1" applyFill="1" applyBorder="1"/>
    <xf numFmtId="0" fontId="211" fillId="5" borderId="5" xfId="0" applyFont="1" applyFill="1" applyBorder="1" applyAlignment="1">
      <alignment horizontal="center" vertical="center" wrapText="1"/>
    </xf>
    <xf numFmtId="43" fontId="76" fillId="5" borderId="5" xfId="2" applyFont="1" applyFill="1" applyBorder="1" applyAlignment="1">
      <alignment horizontal="left" vertical="center" wrapText="1"/>
    </xf>
    <xf numFmtId="43" fontId="133" fillId="5" borderId="5" xfId="2" applyFont="1" applyFill="1" applyBorder="1" applyAlignment="1">
      <alignment horizontal="center" vertical="center"/>
    </xf>
    <xf numFmtId="0" fontId="76" fillId="0" borderId="5" xfId="0" applyFont="1" applyFill="1" applyBorder="1" applyAlignment="1">
      <alignment horizontal="center" vertical="center"/>
    </xf>
    <xf numFmtId="0" fontId="212" fillId="5" borderId="5" xfId="0" applyFont="1" applyFill="1" applyBorder="1" applyAlignment="1">
      <alignment horizontal="left" vertical="center" wrapText="1"/>
    </xf>
    <xf numFmtId="43" fontId="75" fillId="4" borderId="5" xfId="0" applyNumberFormat="1" applyFont="1" applyFill="1" applyBorder="1" applyAlignment="1">
      <alignment horizontal="left" vertical="center" wrapText="1"/>
    </xf>
    <xf numFmtId="0" fontId="213" fillId="5" borderId="5" xfId="0" applyFont="1" applyFill="1" applyBorder="1" applyAlignment="1">
      <alignment vertical="center" wrapText="1"/>
    </xf>
    <xf numFmtId="43" fontId="75" fillId="5" borderId="5" xfId="2" applyFont="1" applyFill="1" applyBorder="1" applyAlignment="1">
      <alignment horizontal="right" vertical="center"/>
    </xf>
    <xf numFmtId="4" fontId="76" fillId="5" borderId="5" xfId="2" applyNumberFormat="1" applyFont="1" applyFill="1" applyBorder="1" applyAlignment="1">
      <alignment horizontal="right" vertical="center"/>
    </xf>
    <xf numFmtId="4" fontId="76" fillId="5" borderId="5" xfId="2" applyNumberFormat="1" applyFont="1" applyFill="1" applyBorder="1" applyAlignment="1">
      <alignment vertical="center"/>
    </xf>
    <xf numFmtId="0" fontId="76" fillId="5" borderId="5" xfId="0" applyFont="1" applyFill="1" applyBorder="1" applyAlignment="1">
      <alignment vertical="center"/>
    </xf>
    <xf numFmtId="10" fontId="76" fillId="5" borderId="5" xfId="1" applyNumberFormat="1" applyFont="1" applyFill="1" applyBorder="1" applyAlignment="1">
      <alignment horizontal="center" vertical="center"/>
    </xf>
    <xf numFmtId="4" fontId="76" fillId="5" borderId="5" xfId="0" applyNumberFormat="1" applyFont="1" applyFill="1" applyBorder="1"/>
    <xf numFmtId="0" fontId="76" fillId="0" borderId="5" xfId="0" applyFont="1" applyBorder="1" applyAlignment="1">
      <alignment vertical="center"/>
    </xf>
    <xf numFmtId="4" fontId="75" fillId="5" borderId="5" xfId="0" applyNumberFormat="1" applyFont="1" applyFill="1" applyBorder="1"/>
    <xf numFmtId="10" fontId="75" fillId="5" borderId="5" xfId="1" applyNumberFormat="1" applyFont="1" applyFill="1" applyBorder="1" applyAlignment="1">
      <alignment horizontal="center" vertical="center"/>
    </xf>
    <xf numFmtId="0" fontId="76" fillId="0" borderId="5" xfId="0" applyFont="1" applyBorder="1" applyAlignment="1">
      <alignment horizontal="center" vertical="center"/>
    </xf>
    <xf numFmtId="0" fontId="75" fillId="0" borderId="5" xfId="0" applyFont="1" applyBorder="1"/>
    <xf numFmtId="0" fontId="76" fillId="0" borderId="5" xfId="0" applyFont="1" applyBorder="1" applyAlignment="1">
      <alignment wrapText="1"/>
    </xf>
    <xf numFmtId="170" fontId="75" fillId="5" borderId="5" xfId="2" applyNumberFormat="1" applyFont="1" applyFill="1" applyBorder="1" applyAlignment="1">
      <alignment horizontal="left" vertical="center" wrapText="1"/>
    </xf>
    <xf numFmtId="0" fontId="76" fillId="5" borderId="5" xfId="0" applyFont="1" applyFill="1" applyBorder="1" applyAlignment="1">
      <alignment wrapText="1"/>
    </xf>
    <xf numFmtId="4" fontId="75" fillId="0" borderId="5" xfId="0" applyNumberFormat="1" applyFont="1" applyBorder="1"/>
    <xf numFmtId="0" fontId="76" fillId="0" borderId="0" xfId="0" applyFont="1"/>
    <xf numFmtId="0" fontId="75" fillId="0" borderId="1" xfId="0" applyFont="1" applyBorder="1"/>
    <xf numFmtId="43" fontId="4" fillId="0" borderId="10" xfId="0" applyNumberFormat="1" applyFont="1" applyFill="1" applyBorder="1"/>
    <xf numFmtId="43" fontId="4" fillId="0" borderId="0" xfId="2" applyFont="1"/>
    <xf numFmtId="0" fontId="35" fillId="0" borderId="5" xfId="0" applyFont="1" applyFill="1" applyBorder="1" applyAlignment="1">
      <alignment horizontal="center" vertical="center"/>
    </xf>
    <xf numFmtId="0" fontId="35" fillId="0" borderId="5" xfId="0" applyFont="1" applyFill="1" applyBorder="1"/>
    <xf numFmtId="43" fontId="215" fillId="10" borderId="5" xfId="2" applyFont="1" applyFill="1" applyBorder="1" applyAlignment="1">
      <alignment horizontal="left"/>
    </xf>
    <xf numFmtId="43" fontId="56" fillId="10" borderId="5" xfId="2" applyFont="1" applyFill="1" applyBorder="1"/>
    <xf numFmtId="168" fontId="216" fillId="10" borderId="5" xfId="0" applyNumberFormat="1" applyFont="1" applyFill="1" applyBorder="1" applyAlignment="1">
      <alignment horizontal="center" vertical="center"/>
    </xf>
    <xf numFmtId="0" fontId="11" fillId="2" borderId="5" xfId="0" applyFont="1" applyFill="1" applyBorder="1" applyAlignment="1">
      <alignment horizontal="center" wrapText="1"/>
    </xf>
    <xf numFmtId="0" fontId="11" fillId="2" borderId="5" xfId="0"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vertical="center" wrapText="1"/>
    </xf>
    <xf numFmtId="0" fontId="7" fillId="0" borderId="0" xfId="0" applyFont="1" applyAlignment="1">
      <alignment horizontal="left"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4" fillId="0" borderId="5"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49" fontId="34" fillId="5" borderId="5" xfId="3" applyNumberFormat="1" applyFont="1" applyFill="1" applyBorder="1" applyAlignment="1">
      <alignment horizontal="right"/>
    </xf>
    <xf numFmtId="0" fontId="4" fillId="5" borderId="5" xfId="0" applyFont="1" applyFill="1" applyBorder="1" applyAlignment="1">
      <alignment horizontal="right" wrapText="1"/>
    </xf>
    <xf numFmtId="49" fontId="33" fillId="0" borderId="5" xfId="3" applyNumberFormat="1" applyFont="1" applyFill="1" applyBorder="1" applyAlignment="1">
      <alignment horizontal="right"/>
    </xf>
    <xf numFmtId="0" fontId="30" fillId="5" borderId="5" xfId="0" applyFont="1" applyFill="1" applyBorder="1" applyAlignment="1">
      <alignment horizontal="center" vertical="center"/>
    </xf>
    <xf numFmtId="0" fontId="30" fillId="5" borderId="5" xfId="0" applyFont="1" applyFill="1" applyBorder="1" applyAlignment="1">
      <alignment horizontal="right"/>
    </xf>
    <xf numFmtId="0" fontId="17" fillId="0" borderId="0" xfId="0" applyFont="1" applyAlignment="1">
      <alignment horizontal="center" wrapText="1"/>
    </xf>
    <xf numFmtId="0" fontId="17" fillId="0" borderId="0" xfId="0" applyFont="1" applyAlignment="1">
      <alignment horizontal="center" vertical="center" wrapText="1"/>
    </xf>
    <xf numFmtId="0" fontId="6" fillId="0" borderId="0" xfId="0" applyFont="1" applyAlignment="1">
      <alignment horizontal="left" wrapText="1"/>
    </xf>
    <xf numFmtId="0" fontId="42" fillId="10" borderId="5" xfId="0" applyFont="1" applyFill="1" applyBorder="1" applyAlignment="1">
      <alignment horizontal="center"/>
    </xf>
    <xf numFmtId="0" fontId="42" fillId="10" borderId="5" xfId="0" applyFont="1" applyFill="1" applyBorder="1" applyAlignment="1">
      <alignment horizontal="center" vertical="center" wrapText="1"/>
    </xf>
    <xf numFmtId="0" fontId="21" fillId="0" borderId="0" xfId="0" applyFont="1" applyAlignment="1">
      <alignment horizontal="center"/>
    </xf>
    <xf numFmtId="0" fontId="37" fillId="0" borderId="0" xfId="0" applyFont="1" applyAlignment="1">
      <alignment horizontal="center" vertical="center"/>
    </xf>
    <xf numFmtId="0" fontId="37" fillId="0" borderId="0" xfId="0" applyFont="1" applyAlignment="1">
      <alignment horizontal="center"/>
    </xf>
    <xf numFmtId="0" fontId="38" fillId="0" borderId="0" xfId="0" applyFont="1" applyFill="1" applyBorder="1" applyAlignment="1">
      <alignment horizontal="center"/>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38" fillId="0" borderId="0" xfId="0" applyFont="1" applyAlignment="1">
      <alignment horizontal="center" vertical="center"/>
    </xf>
    <xf numFmtId="0" fontId="44" fillId="2" borderId="5" xfId="0" applyFont="1" applyFill="1" applyBorder="1" applyAlignment="1">
      <alignment horizontal="center" vertical="center" wrapText="1"/>
    </xf>
    <xf numFmtId="0" fontId="70" fillId="10" borderId="5" xfId="0" applyFont="1" applyFill="1" applyBorder="1" applyAlignment="1">
      <alignment horizontal="center" vertical="center" wrapText="1"/>
    </xf>
    <xf numFmtId="0" fontId="27" fillId="0" borderId="5" xfId="0" applyFont="1" applyFill="1" applyBorder="1" applyAlignment="1">
      <alignment horizontal="right" vertical="center" wrapText="1"/>
    </xf>
    <xf numFmtId="0" fontId="16" fillId="0" borderId="0" xfId="0" applyFont="1" applyFill="1" applyBorder="1" applyAlignment="1">
      <alignment horizontal="left"/>
    </xf>
    <xf numFmtId="0" fontId="73" fillId="0" borderId="0" xfId="0" applyFont="1" applyFill="1" applyBorder="1" applyAlignment="1">
      <alignment horizontal="left" vertical="center" wrapText="1"/>
    </xf>
    <xf numFmtId="0" fontId="62" fillId="0" borderId="0" xfId="0" applyFont="1" applyAlignment="1">
      <alignment horizontal="center" vertical="center" wrapText="1"/>
    </xf>
    <xf numFmtId="0" fontId="17" fillId="0" borderId="0" xfId="0" applyFont="1" applyAlignment="1">
      <alignment horizontal="left" wrapText="1"/>
    </xf>
    <xf numFmtId="0" fontId="70" fillId="10" borderId="5" xfId="0" applyFont="1" applyFill="1" applyBorder="1" applyAlignment="1">
      <alignment horizontal="center"/>
    </xf>
    <xf numFmtId="0" fontId="62" fillId="0" borderId="0" xfId="0" applyFont="1" applyAlignment="1">
      <alignment horizontal="center" wrapText="1"/>
    </xf>
    <xf numFmtId="0" fontId="62" fillId="0" borderId="0" xfId="0" applyFont="1" applyAlignment="1">
      <alignment horizontal="left" wrapText="1"/>
    </xf>
    <xf numFmtId="49" fontId="77" fillId="5" borderId="5" xfId="3" applyNumberFormat="1" applyFont="1" applyFill="1" applyBorder="1" applyAlignment="1">
      <alignment horizontal="left" wrapText="1"/>
    </xf>
    <xf numFmtId="0" fontId="16" fillId="0" borderId="5" xfId="0" applyFont="1" applyFill="1" applyBorder="1" applyAlignment="1">
      <alignment horizontal="right" wrapText="1"/>
    </xf>
    <xf numFmtId="0" fontId="73" fillId="0" borderId="5" xfId="0" applyFont="1" applyFill="1" applyBorder="1" applyAlignment="1">
      <alignment horizontal="left" vertical="center" wrapText="1"/>
    </xf>
    <xf numFmtId="0" fontId="44" fillId="2" borderId="5" xfId="0" applyFont="1" applyFill="1" applyBorder="1" applyAlignment="1">
      <alignment horizontal="center" wrapText="1"/>
    </xf>
    <xf numFmtId="0" fontId="16" fillId="0" borderId="5" xfId="0" applyFont="1" applyBorder="1" applyAlignment="1">
      <alignment horizontal="right"/>
    </xf>
    <xf numFmtId="0" fontId="73" fillId="0" borderId="5" xfId="0" applyFont="1" applyFill="1" applyBorder="1" applyAlignment="1">
      <alignment horizontal="right" vertical="center" wrapText="1"/>
    </xf>
    <xf numFmtId="0" fontId="73" fillId="0" borderId="2" xfId="0" applyFont="1" applyFill="1" applyBorder="1" applyAlignment="1">
      <alignment horizontal="right" vertical="center" wrapText="1"/>
    </xf>
    <xf numFmtId="0" fontId="73" fillId="0" borderId="3" xfId="0" applyFont="1" applyFill="1" applyBorder="1" applyAlignment="1">
      <alignment horizontal="right" vertical="center" wrapText="1"/>
    </xf>
    <xf numFmtId="0" fontId="73" fillId="0" borderId="4" xfId="0" applyFont="1" applyFill="1" applyBorder="1" applyAlignment="1">
      <alignment horizontal="right" vertical="center" wrapText="1"/>
    </xf>
    <xf numFmtId="0" fontId="74" fillId="0" borderId="0" xfId="0" applyFont="1" applyBorder="1" applyAlignment="1">
      <alignment horizontal="center" wrapText="1"/>
    </xf>
    <xf numFmtId="0" fontId="17" fillId="0" borderId="0" xfId="0" applyFont="1" applyBorder="1" applyAlignment="1">
      <alignment horizontal="center" vertical="center" wrapText="1"/>
    </xf>
    <xf numFmtId="0" fontId="17" fillId="0" borderId="0" xfId="0" applyFont="1" applyBorder="1" applyAlignment="1">
      <alignment horizontal="center" wrapText="1"/>
    </xf>
    <xf numFmtId="0" fontId="17" fillId="0" borderId="0" xfId="0" applyFont="1" applyBorder="1" applyAlignment="1">
      <alignment horizontal="left" wrapText="1"/>
    </xf>
    <xf numFmtId="0" fontId="44" fillId="2" borderId="5" xfId="0" applyFont="1" applyFill="1" applyBorder="1" applyAlignment="1">
      <alignment horizontal="center"/>
    </xf>
    <xf numFmtId="0" fontId="74" fillId="0" borderId="0" xfId="0" applyFont="1" applyAlignment="1">
      <alignment horizontal="center" wrapText="1"/>
    </xf>
    <xf numFmtId="0" fontId="86" fillId="10" borderId="5" xfId="0" applyFont="1" applyFill="1" applyBorder="1" applyAlignment="1">
      <alignment horizontal="center"/>
    </xf>
    <xf numFmtId="0" fontId="86" fillId="10" borderId="5" xfId="0" applyFont="1" applyFill="1" applyBorder="1" applyAlignment="1">
      <alignment horizontal="center" vertical="center" wrapText="1"/>
    </xf>
    <xf numFmtId="0" fontId="92" fillId="0" borderId="8" xfId="0" applyFont="1" applyFill="1" applyBorder="1" applyAlignment="1">
      <alignment horizontal="right" vertical="center"/>
    </xf>
    <xf numFmtId="0" fontId="92" fillId="0" borderId="12" xfId="0" applyFont="1" applyFill="1" applyBorder="1" applyAlignment="1">
      <alignment horizontal="right" vertical="center"/>
    </xf>
    <xf numFmtId="0" fontId="92" fillId="0" borderId="13" xfId="0" applyFont="1" applyFill="1" applyBorder="1" applyAlignment="1">
      <alignment horizontal="right" vertical="center"/>
    </xf>
    <xf numFmtId="0" fontId="79" fillId="0" borderId="0" xfId="0" applyFont="1" applyAlignment="1">
      <alignment horizontal="center"/>
    </xf>
    <xf numFmtId="0" fontId="80" fillId="0" borderId="0" xfId="0" applyFont="1" applyAlignment="1">
      <alignment horizontal="center" vertical="center"/>
    </xf>
    <xf numFmtId="0" fontId="80" fillId="0" borderId="0" xfId="0" applyFont="1" applyAlignment="1">
      <alignment horizontal="center"/>
    </xf>
    <xf numFmtId="0" fontId="16" fillId="0" borderId="0" xfId="0" applyFont="1" applyFill="1" applyBorder="1" applyAlignment="1">
      <alignment horizontal="center"/>
    </xf>
    <xf numFmtId="0" fontId="85" fillId="10" borderId="5" xfId="0" applyFont="1" applyFill="1" applyBorder="1" applyAlignment="1">
      <alignment horizontal="center" vertical="center" wrapText="1"/>
    </xf>
    <xf numFmtId="0" fontId="125" fillId="0" borderId="5" xfId="0" applyFont="1" applyFill="1" applyBorder="1" applyAlignment="1">
      <alignment horizontal="right" vertical="center"/>
    </xf>
    <xf numFmtId="0" fontId="13" fillId="0" borderId="5" xfId="0" applyFont="1" applyFill="1" applyBorder="1" applyAlignment="1">
      <alignment horizontal="left" vertical="center"/>
    </xf>
    <xf numFmtId="0" fontId="12" fillId="0" borderId="5" xfId="0" applyFont="1" applyFill="1" applyBorder="1" applyAlignment="1">
      <alignment horizontal="right" vertical="center"/>
    </xf>
    <xf numFmtId="0" fontId="13" fillId="0" borderId="5" xfId="0" applyFont="1" applyFill="1" applyBorder="1" applyAlignment="1">
      <alignment horizontal="right" vertical="center"/>
    </xf>
    <xf numFmtId="0" fontId="86" fillId="10" borderId="5" xfId="0" applyFont="1" applyFill="1" applyBorder="1" applyAlignment="1">
      <alignment horizontal="center" wrapText="1"/>
    </xf>
    <xf numFmtId="0" fontId="115" fillId="10" borderId="5" xfId="0" applyFont="1" applyFill="1" applyBorder="1" applyAlignment="1">
      <alignment horizontal="center" vertical="center" wrapText="1"/>
    </xf>
    <xf numFmtId="0" fontId="16" fillId="0" borderId="1" xfId="0" applyFont="1" applyFill="1" applyBorder="1" applyAlignment="1">
      <alignment horizontal="right" wrapText="1"/>
    </xf>
    <xf numFmtId="0" fontId="12" fillId="0" borderId="5" xfId="0" applyFont="1" applyFill="1" applyBorder="1" applyAlignment="1">
      <alignment horizontal="left" vertical="center"/>
    </xf>
    <xf numFmtId="0" fontId="108" fillId="0" borderId="16" xfId="0" applyNumberFormat="1" applyFont="1" applyBorder="1" applyAlignment="1">
      <alignment horizontal="center"/>
    </xf>
    <xf numFmtId="1" fontId="108" fillId="0" borderId="0" xfId="0" applyNumberFormat="1" applyFont="1" applyBorder="1" applyAlignment="1">
      <alignment horizontal="center"/>
    </xf>
    <xf numFmtId="0" fontId="109" fillId="0" borderId="16" xfId="0" applyNumberFormat="1" applyFont="1" applyBorder="1" applyAlignment="1">
      <alignment horizontal="center" vertical="center"/>
    </xf>
    <xf numFmtId="1" fontId="109" fillId="0" borderId="0" xfId="0" applyNumberFormat="1" applyFont="1" applyBorder="1" applyAlignment="1">
      <alignment horizontal="center" vertical="center"/>
    </xf>
    <xf numFmtId="0" fontId="109" fillId="0" borderId="16" xfId="0" applyNumberFormat="1" applyFont="1" applyBorder="1" applyAlignment="1">
      <alignment horizontal="center"/>
    </xf>
    <xf numFmtId="0" fontId="109" fillId="0" borderId="0" xfId="0" applyNumberFormat="1" applyFont="1" applyBorder="1" applyAlignment="1">
      <alignment horizontal="center"/>
    </xf>
    <xf numFmtId="0" fontId="63" fillId="0" borderId="0" xfId="0" applyFont="1" applyAlignment="1">
      <alignment horizontal="left" wrapText="1"/>
    </xf>
    <xf numFmtId="43" fontId="145" fillId="0" borderId="5" xfId="2" applyFont="1" applyFill="1" applyBorder="1" applyAlignment="1">
      <alignment horizontal="center" vertical="center" wrapText="1"/>
    </xf>
    <xf numFmtId="43" fontId="144" fillId="0" borderId="5" xfId="2" applyFont="1" applyFill="1" applyBorder="1" applyAlignment="1">
      <alignment horizontal="center" vertical="center" wrapText="1"/>
    </xf>
    <xf numFmtId="0" fontId="140" fillId="5" borderId="5" xfId="0" applyFont="1" applyFill="1" applyBorder="1" applyAlignment="1">
      <alignment horizontal="center" vertical="center" wrapText="1"/>
    </xf>
    <xf numFmtId="0" fontId="140" fillId="5" borderId="5" xfId="0" applyFont="1" applyFill="1" applyBorder="1" applyAlignment="1">
      <alignment horizontal="left" vertical="center" wrapText="1"/>
    </xf>
    <xf numFmtId="0" fontId="15" fillId="0" borderId="5" xfId="0" applyFont="1" applyBorder="1" applyAlignment="1">
      <alignment vertical="center" wrapText="1"/>
    </xf>
    <xf numFmtId="0" fontId="141" fillId="0" borderId="5" xfId="0" applyFont="1" applyFill="1" applyBorder="1" applyAlignment="1">
      <alignment horizontal="left" vertical="center" wrapText="1"/>
    </xf>
    <xf numFmtId="0" fontId="136" fillId="4" borderId="5" xfId="0" applyFont="1" applyFill="1" applyBorder="1" applyAlignment="1">
      <alignment horizontal="center" vertical="center" wrapText="1"/>
    </xf>
    <xf numFmtId="0" fontId="140" fillId="0" borderId="5" xfId="0" applyFont="1" applyFill="1" applyBorder="1" applyAlignment="1">
      <alignment horizontal="left" vertical="center" wrapText="1"/>
    </xf>
    <xf numFmtId="43" fontId="145" fillId="5" borderId="5" xfId="2" applyFont="1" applyFill="1" applyBorder="1" applyAlignment="1">
      <alignment horizontal="center" vertical="center" wrapText="1"/>
    </xf>
    <xf numFmtId="0" fontId="136" fillId="4" borderId="5" xfId="0" applyFont="1" applyFill="1" applyBorder="1" applyAlignment="1">
      <alignment horizontal="left" vertical="center" wrapText="1"/>
    </xf>
    <xf numFmtId="0" fontId="136" fillId="9" borderId="5" xfId="0" applyFont="1" applyFill="1" applyBorder="1" applyAlignment="1">
      <alignment horizontal="center" vertical="center" wrapText="1"/>
    </xf>
    <xf numFmtId="0" fontId="136" fillId="2" borderId="5" xfId="0" applyFont="1" applyFill="1" applyBorder="1" applyAlignment="1">
      <alignment horizontal="center" wrapText="1"/>
    </xf>
    <xf numFmtId="0" fontId="136" fillId="2" borderId="5" xfId="0" applyFont="1" applyFill="1" applyBorder="1" applyAlignment="1">
      <alignment horizontal="center" vertical="center" wrapText="1"/>
    </xf>
    <xf numFmtId="0" fontId="140" fillId="5" borderId="5" xfId="0" applyFont="1" applyFill="1" applyBorder="1" applyAlignment="1">
      <alignment horizontal="center" vertical="center"/>
    </xf>
    <xf numFmtId="0" fontId="141" fillId="5" borderId="5" xfId="0" applyFont="1" applyFill="1" applyBorder="1" applyAlignment="1">
      <alignment horizontal="center" vertical="center" wrapText="1"/>
    </xf>
    <xf numFmtId="0" fontId="137" fillId="2" borderId="5" xfId="0" applyFont="1" applyFill="1" applyBorder="1" applyAlignment="1">
      <alignment horizontal="center"/>
    </xf>
    <xf numFmtId="0" fontId="137" fillId="2" borderId="5" xfId="0" applyFont="1" applyFill="1" applyBorder="1" applyAlignment="1">
      <alignment horizontal="center" wrapText="1"/>
    </xf>
    <xf numFmtId="0" fontId="152" fillId="10" borderId="5" xfId="0" applyFont="1" applyFill="1" applyBorder="1" applyAlignment="1">
      <alignment horizontal="center" wrapText="1"/>
    </xf>
    <xf numFmtId="0" fontId="75" fillId="10" borderId="5" xfId="0" applyFont="1" applyFill="1" applyBorder="1" applyAlignment="1">
      <alignment horizontal="center" wrapText="1"/>
    </xf>
    <xf numFmtId="0" fontId="75" fillId="10" borderId="5" xfId="0" applyFont="1" applyFill="1" applyBorder="1" applyAlignment="1">
      <alignment horizontal="center" vertical="center" wrapText="1"/>
    </xf>
    <xf numFmtId="0" fontId="128" fillId="5" borderId="5" xfId="0" applyFont="1" applyFill="1" applyBorder="1" applyAlignment="1">
      <alignment horizontal="center"/>
    </xf>
    <xf numFmtId="0" fontId="151" fillId="0" borderId="0" xfId="0" applyFont="1" applyAlignment="1">
      <alignment horizontal="center"/>
    </xf>
    <xf numFmtId="0" fontId="6" fillId="0" borderId="0" xfId="0" applyFont="1" applyAlignment="1">
      <alignment horizontal="left" vertical="center" wrapText="1"/>
    </xf>
    <xf numFmtId="0" fontId="152" fillId="10" borderId="5" xfId="0" applyFont="1" applyFill="1" applyBorder="1" applyAlignment="1">
      <alignment horizontal="center"/>
    </xf>
    <xf numFmtId="0" fontId="75" fillId="2" borderId="5" xfId="0" applyFont="1" applyFill="1" applyBorder="1" applyAlignment="1">
      <alignment horizontal="center" wrapText="1"/>
    </xf>
    <xf numFmtId="0" fontId="75" fillId="2" borderId="5" xfId="0" applyFont="1" applyFill="1" applyBorder="1" applyAlignment="1">
      <alignment horizontal="center" vertical="center" wrapText="1"/>
    </xf>
    <xf numFmtId="0" fontId="75" fillId="2" borderId="5" xfId="0" applyFont="1" applyFill="1" applyBorder="1" applyAlignment="1">
      <alignment horizontal="center"/>
    </xf>
    <xf numFmtId="0" fontId="18" fillId="0" borderId="0" xfId="0" applyFont="1" applyFill="1" applyAlignment="1">
      <alignment horizontal="center" wrapText="1"/>
    </xf>
    <xf numFmtId="0" fontId="165" fillId="0" borderId="0" xfId="0" applyFont="1" applyFill="1" applyAlignment="1">
      <alignment horizontal="center" wrapText="1"/>
    </xf>
    <xf numFmtId="0" fontId="163" fillId="13" borderId="5" xfId="0" applyFont="1" applyFill="1" applyBorder="1" applyAlignment="1">
      <alignment horizontal="center" vertical="center" wrapText="1"/>
    </xf>
    <xf numFmtId="4" fontId="165" fillId="13" borderId="5" xfId="0" applyNumberFormat="1" applyFont="1" applyFill="1" applyBorder="1" applyAlignment="1">
      <alignment horizontal="center" vertical="center" wrapText="1"/>
    </xf>
    <xf numFmtId="0" fontId="165" fillId="13" borderId="5" xfId="0" applyFont="1" applyFill="1" applyBorder="1" applyAlignment="1">
      <alignment horizontal="center" vertical="center" wrapText="1"/>
    </xf>
    <xf numFmtId="0" fontId="18" fillId="0" borderId="18" xfId="0" applyFont="1" applyBorder="1" applyAlignment="1">
      <alignment horizontal="center" wrapText="1"/>
    </xf>
    <xf numFmtId="0" fontId="37" fillId="0" borderId="0" xfId="0" applyFont="1" applyFill="1" applyBorder="1" applyAlignment="1">
      <alignment horizontal="left" vertical="center" wrapText="1"/>
    </xf>
    <xf numFmtId="0" fontId="21" fillId="0" borderId="0" xfId="0" applyFont="1" applyBorder="1" applyAlignment="1">
      <alignment horizontal="left" vertical="center" wrapText="1"/>
    </xf>
    <xf numFmtId="0" fontId="163" fillId="10" borderId="5" xfId="0" applyFont="1" applyFill="1" applyBorder="1" applyAlignment="1">
      <alignment horizontal="center" vertical="center" wrapText="1"/>
    </xf>
    <xf numFmtId="0" fontId="163" fillId="10" borderId="2" xfId="0" applyFont="1" applyFill="1" applyBorder="1" applyAlignment="1">
      <alignment horizontal="center" vertical="center" wrapText="1"/>
    </xf>
    <xf numFmtId="0" fontId="163" fillId="10" borderId="3" xfId="0" applyFont="1" applyFill="1" applyBorder="1" applyAlignment="1">
      <alignment horizontal="center" vertical="center" wrapText="1"/>
    </xf>
    <xf numFmtId="0" fontId="163" fillId="10" borderId="4" xfId="0" applyFont="1" applyFill="1" applyBorder="1" applyAlignment="1">
      <alignment horizontal="center" vertical="center" wrapText="1"/>
    </xf>
    <xf numFmtId="0" fontId="161" fillId="0" borderId="0" xfId="0" applyFont="1" applyBorder="1" applyAlignment="1">
      <alignment horizontal="center" wrapText="1"/>
    </xf>
    <xf numFmtId="0" fontId="162" fillId="0" borderId="0" xfId="0" applyFont="1" applyBorder="1" applyAlignment="1">
      <alignment horizontal="center" vertical="center" wrapText="1"/>
    </xf>
    <xf numFmtId="0" fontId="37" fillId="0" borderId="0" xfId="0" applyFont="1" applyBorder="1" applyAlignment="1">
      <alignment vertical="center" wrapText="1"/>
    </xf>
    <xf numFmtId="0" fontId="17" fillId="0" borderId="0" xfId="0" applyFont="1" applyBorder="1" applyAlignment="1">
      <alignment horizontal="left" vertical="center" wrapText="1"/>
    </xf>
    <xf numFmtId="9" fontId="37" fillId="0" borderId="0" xfId="1" applyFont="1" applyFill="1" applyBorder="1" applyAlignment="1">
      <alignment horizontal="left" vertical="center" wrapText="1"/>
    </xf>
    <xf numFmtId="9" fontId="21" fillId="0" borderId="0" xfId="1" applyFont="1" applyBorder="1" applyAlignment="1">
      <alignment wrapText="1"/>
    </xf>
    <xf numFmtId="0" fontId="76" fillId="0" borderId="0" xfId="0" applyFont="1" applyFill="1" applyBorder="1" applyAlignment="1">
      <alignment horizontal="center" vertical="top" wrapText="1"/>
    </xf>
    <xf numFmtId="0" fontId="185" fillId="0" borderId="19" xfId="0" applyFont="1" applyFill="1" applyBorder="1" applyAlignment="1">
      <alignment horizontal="center"/>
    </xf>
    <xf numFmtId="0" fontId="185" fillId="0" borderId="20" xfId="0" applyFont="1" applyFill="1" applyBorder="1" applyAlignment="1">
      <alignment horizontal="center"/>
    </xf>
    <xf numFmtId="0" fontId="185" fillId="0" borderId="21" xfId="0" applyFont="1" applyFill="1" applyBorder="1" applyAlignment="1">
      <alignment horizontal="center"/>
    </xf>
    <xf numFmtId="0" fontId="185" fillId="0" borderId="18" xfId="0" applyFont="1" applyFill="1" applyBorder="1" applyAlignment="1">
      <alignment horizontal="center"/>
    </xf>
    <xf numFmtId="0" fontId="19" fillId="0" borderId="12" xfId="0" applyFont="1" applyBorder="1" applyAlignment="1">
      <alignment horizontal="left" vertical="center"/>
    </xf>
    <xf numFmtId="0" fontId="75" fillId="2" borderId="1" xfId="0" applyFont="1" applyFill="1" applyBorder="1" applyAlignment="1">
      <alignment horizontal="center" vertical="center" wrapText="1"/>
    </xf>
    <xf numFmtId="0" fontId="75" fillId="2" borderId="6" xfId="0" applyFont="1" applyFill="1" applyBorder="1" applyAlignment="1">
      <alignment horizontal="center" vertical="center" wrapText="1"/>
    </xf>
    <xf numFmtId="0" fontId="152" fillId="2" borderId="1" xfId="0" applyFont="1" applyFill="1" applyBorder="1" applyAlignment="1">
      <alignment horizontal="center" vertical="center" wrapText="1"/>
    </xf>
    <xf numFmtId="0" fontId="152" fillId="2" borderId="6" xfId="0" applyFont="1" applyFill="1" applyBorder="1" applyAlignment="1">
      <alignment horizontal="center" vertical="center" wrapText="1"/>
    </xf>
    <xf numFmtId="0" fontId="152" fillId="2" borderId="2" xfId="0" applyFont="1" applyFill="1" applyBorder="1" applyAlignment="1">
      <alignment horizontal="center"/>
    </xf>
    <xf numFmtId="0" fontId="152" fillId="2" borderId="3" xfId="0" applyFont="1" applyFill="1" applyBorder="1" applyAlignment="1">
      <alignment horizontal="center"/>
    </xf>
    <xf numFmtId="0" fontId="152" fillId="2" borderId="4" xfId="0" applyFont="1" applyFill="1" applyBorder="1" applyAlignment="1">
      <alignment horizontal="center"/>
    </xf>
    <xf numFmtId="0" fontId="152" fillId="2" borderId="5" xfId="0" applyFont="1" applyFill="1" applyBorder="1" applyAlignment="1">
      <alignment horizontal="center" wrapText="1"/>
    </xf>
    <xf numFmtId="0" fontId="17" fillId="0" borderId="0" xfId="0" applyFont="1" applyAlignment="1">
      <alignment horizontal="left"/>
    </xf>
    <xf numFmtId="0" fontId="19" fillId="0" borderId="0" xfId="0" applyFont="1" applyAlignment="1">
      <alignment horizontal="left"/>
    </xf>
    <xf numFmtId="0" fontId="8" fillId="0" borderId="5" xfId="0" applyFont="1" applyFill="1" applyBorder="1" applyAlignment="1">
      <alignment horizontal="right"/>
    </xf>
    <xf numFmtId="49" fontId="197" fillId="0" borderId="5" xfId="3" applyNumberFormat="1" applyFont="1" applyFill="1" applyBorder="1" applyAlignment="1">
      <alignment horizontal="right" wrapText="1"/>
    </xf>
    <xf numFmtId="0" fontId="133" fillId="2" borderId="5" xfId="0" applyFont="1" applyFill="1" applyBorder="1" applyAlignment="1">
      <alignment horizontal="center" wrapText="1"/>
    </xf>
    <xf numFmtId="0" fontId="133" fillId="2" borderId="5" xfId="0" applyFont="1" applyFill="1" applyBorder="1" applyAlignment="1">
      <alignment horizontal="center" vertical="center" wrapText="1"/>
    </xf>
    <xf numFmtId="0" fontId="192" fillId="0" borderId="0" xfId="0" applyFont="1" applyFill="1" applyBorder="1" applyAlignment="1">
      <alignment horizontal="right"/>
    </xf>
    <xf numFmtId="0" fontId="8" fillId="0" borderId="5" xfId="0" applyFont="1" applyFill="1" applyBorder="1" applyAlignment="1">
      <alignment horizontal="left" indent="1"/>
    </xf>
    <xf numFmtId="0" fontId="186" fillId="0" borderId="0" xfId="0" applyFont="1" applyAlignment="1">
      <alignment horizontal="center" wrapText="1"/>
    </xf>
    <xf numFmtId="0" fontId="19" fillId="0" borderId="0" xfId="0" applyFont="1" applyAlignment="1">
      <alignment horizontal="left" vertical="center"/>
    </xf>
    <xf numFmtId="0" fontId="133" fillId="2" borderId="5" xfId="0" applyFont="1" applyFill="1" applyBorder="1" applyAlignment="1">
      <alignment horizontal="left" wrapText="1"/>
    </xf>
    <xf numFmtId="0" fontId="57" fillId="0" borderId="1" xfId="0" applyFont="1" applyFill="1" applyBorder="1" applyAlignment="1">
      <alignment horizontal="right"/>
    </xf>
    <xf numFmtId="0" fontId="57" fillId="0" borderId="19" xfId="0" applyFont="1" applyFill="1" applyBorder="1" applyAlignment="1">
      <alignment horizontal="right" wrapText="1"/>
    </xf>
    <xf numFmtId="0" fontId="57" fillId="0" borderId="20" xfId="0" applyFont="1" applyFill="1" applyBorder="1" applyAlignment="1">
      <alignment horizontal="right" wrapText="1"/>
    </xf>
    <xf numFmtId="0" fontId="57" fillId="0" borderId="22" xfId="0" applyFont="1" applyFill="1" applyBorder="1" applyAlignment="1">
      <alignment horizontal="right" wrapText="1"/>
    </xf>
    <xf numFmtId="0" fontId="57" fillId="0" borderId="5" xfId="0" applyFont="1" applyFill="1" applyBorder="1" applyAlignment="1">
      <alignment horizontal="left"/>
    </xf>
    <xf numFmtId="49" fontId="202" fillId="0" borderId="5" xfId="3" applyNumberFormat="1" applyFont="1" applyFill="1" applyBorder="1" applyAlignment="1">
      <alignment horizontal="right"/>
    </xf>
    <xf numFmtId="0" fontId="23" fillId="2" borderId="5" xfId="0" applyFont="1" applyFill="1" applyBorder="1" applyAlignment="1">
      <alignment horizontal="center" wrapText="1"/>
    </xf>
    <xf numFmtId="0" fontId="23" fillId="2" borderId="5" xfId="0" applyFont="1" applyFill="1" applyBorder="1" applyAlignment="1">
      <alignment horizontal="center" vertical="center" wrapText="1"/>
    </xf>
    <xf numFmtId="0" fontId="199" fillId="0" borderId="16" xfId="0" applyNumberFormat="1" applyFont="1" applyBorder="1" applyAlignment="1">
      <alignment horizontal="center"/>
    </xf>
    <xf numFmtId="0" fontId="199" fillId="0" borderId="0" xfId="0" applyNumberFormat="1" applyFont="1" applyBorder="1" applyAlignment="1">
      <alignment horizontal="center"/>
    </xf>
    <xf numFmtId="0" fontId="200" fillId="0" borderId="16" xfId="0" applyNumberFormat="1" applyFont="1" applyBorder="1" applyAlignment="1">
      <alignment horizontal="center" vertical="center"/>
    </xf>
    <xf numFmtId="0" fontId="200" fillId="0" borderId="0" xfId="0" applyNumberFormat="1" applyFont="1" applyBorder="1" applyAlignment="1">
      <alignment horizontal="center" vertical="center"/>
    </xf>
    <xf numFmtId="0" fontId="200" fillId="0" borderId="16" xfId="0" applyNumberFormat="1" applyFont="1" applyBorder="1" applyAlignment="1">
      <alignment horizontal="center"/>
    </xf>
    <xf numFmtId="0" fontId="200" fillId="0" borderId="0" xfId="0" applyNumberFormat="1" applyFont="1" applyBorder="1" applyAlignment="1">
      <alignment horizontal="center"/>
    </xf>
    <xf numFmtId="0" fontId="11" fillId="2" borderId="5" xfId="0" applyFont="1" applyFill="1" applyBorder="1" applyAlignment="1">
      <alignment horizontal="center"/>
    </xf>
    <xf numFmtId="0" fontId="73" fillId="0" borderId="1" xfId="0" applyFont="1" applyFill="1" applyBorder="1" applyAlignment="1">
      <alignment horizontal="right" vertical="center" wrapText="1"/>
    </xf>
    <xf numFmtId="49" fontId="33" fillId="10" borderId="19" xfId="3" applyNumberFormat="1" applyFont="1" applyFill="1" applyBorder="1" applyAlignment="1">
      <alignment horizontal="right" wrapText="1"/>
    </xf>
    <xf numFmtId="49" fontId="33" fillId="10" borderId="20" xfId="3" applyNumberFormat="1" applyFont="1" applyFill="1" applyBorder="1" applyAlignment="1">
      <alignment horizontal="right" wrapText="1"/>
    </xf>
    <xf numFmtId="49" fontId="33" fillId="10" borderId="22" xfId="3" applyNumberFormat="1" applyFont="1" applyFill="1" applyBorder="1" applyAlignment="1">
      <alignment horizontal="right" wrapText="1"/>
    </xf>
    <xf numFmtId="0" fontId="73" fillId="5" borderId="5" xfId="0" applyFont="1" applyFill="1" applyBorder="1" applyAlignment="1">
      <alignment horizontal="left" vertical="center" wrapText="1"/>
    </xf>
    <xf numFmtId="0" fontId="119" fillId="0" borderId="3" xfId="0" applyFont="1" applyFill="1" applyBorder="1" applyAlignment="1">
      <alignment horizontal="right" vertical="center" wrapText="1"/>
    </xf>
    <xf numFmtId="0" fontId="205" fillId="0" borderId="16" xfId="0" applyNumberFormat="1" applyFont="1" applyBorder="1" applyAlignment="1">
      <alignment horizontal="center"/>
    </xf>
    <xf numFmtId="0" fontId="205" fillId="0" borderId="0" xfId="0" applyNumberFormat="1" applyFont="1" applyBorder="1" applyAlignment="1">
      <alignment horizontal="center"/>
    </xf>
    <xf numFmtId="0" fontId="4" fillId="0" borderId="5" xfId="0" applyFont="1" applyBorder="1" applyAlignment="1">
      <alignment horizontal="right"/>
    </xf>
    <xf numFmtId="0" fontId="23" fillId="2" borderId="5" xfId="0" applyFont="1" applyFill="1" applyBorder="1" applyAlignment="1">
      <alignment horizontal="center"/>
    </xf>
    <xf numFmtId="49" fontId="214" fillId="0" borderId="5" xfId="3" applyNumberFormat="1" applyFont="1" applyFill="1" applyBorder="1" applyAlignment="1">
      <alignment horizontal="left"/>
    </xf>
    <xf numFmtId="49" fontId="214" fillId="0" borderId="5" xfId="3" applyNumberFormat="1" applyFont="1" applyFill="1" applyBorder="1" applyAlignment="1">
      <alignment horizontal="right"/>
    </xf>
    <xf numFmtId="0" fontId="208" fillId="0" borderId="5" xfId="0" applyFont="1" applyFill="1" applyBorder="1" applyAlignment="1">
      <alignment horizontal="left" vertical="center" wrapText="1"/>
    </xf>
    <xf numFmtId="0" fontId="210" fillId="0" borderId="0" xfId="0" applyFont="1" applyAlignment="1">
      <alignment horizontal="center" wrapText="1"/>
    </xf>
    <xf numFmtId="0" fontId="75" fillId="2" borderId="2" xfId="0" applyFont="1" applyFill="1" applyBorder="1" applyAlignment="1">
      <alignment horizontal="center"/>
    </xf>
    <xf numFmtId="0" fontId="75" fillId="2" borderId="3" xfId="0" applyFont="1" applyFill="1" applyBorder="1" applyAlignment="1">
      <alignment horizontal="center"/>
    </xf>
    <xf numFmtId="0" fontId="75" fillId="2" borderId="4" xfId="0" applyFont="1" applyFill="1" applyBorder="1" applyAlignment="1">
      <alignment horizontal="center"/>
    </xf>
  </cellXfs>
  <cellStyles count="8">
    <cellStyle name="Millares 2" xfId="2"/>
    <cellStyle name="Millares 2 2" xfId="5"/>
    <cellStyle name="Millares 2 3" xfId="4"/>
    <cellStyle name="Millares 3" xfId="7"/>
    <cellStyle name="Moneda 2" xfId="6"/>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1%20POA-2022%20Dir.%20Juridica%20%20(O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9%20POA-2022%20DPD%20ultimo%20(Terminado%20(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10%20POA-2022%20DTI,%20%20Ysaias%20(Terminado)(O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11%20POA-2022%20OAI%20,%20y%20dependencia%20(O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12%20POA-2022%20RRHH%202022,%20(Terminado,)(OK).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20(OK)/POA%202022%20Comite%20Nacional%20de%20Salario%20(OK).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20(OK)/POA%202022%20Trabajo%20Infantil,%20(Terminado,solo)(O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vr011-str\D_G_PLANIFICACION\Users\emiliano_burgos\Downloads\presupuesto%202021\1.23%20%20POA%2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20(OK)/POA%202022%20Igualdad%20de%20Oportunidades%20,(O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3%20(OK)/Seguridad%20Social%20POA%202022%20(Terminado,%20solo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3%20(OK)/Higiene%20y%20Seguridad,%20%20POA%202022%20al%2026-08-2021%20(Term.(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2%20POA-2022%20Despacho%20Ministr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3%20POA%202022%20-%20Correspondencia%20%20(Integ.%20Sueld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5%20POA-2022%20Depto.%20Militar,%20(OK)%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6%20POA-2022%20Dir.%20Administra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miliano_burgos/Downloads/Direcci&#243;n%20Administrativa%20%20POA%202021%20(en%20proces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7%20POA-2022%20Dir.%20de%20Comunicacion(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miliano_burgos/Downloads/POA%202021%20-%20Comunicaciones%20%20(EN%20PROCESO)%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INISTERIO%20DE%20TRABAJ/Desktop/POA%202022%20(para%20seguimiento%20Ejec.%20por%20prog.)/POA%202022%20(1),(Ultimo,seguimiento)/POA%202022%20PROG.%20O1%20(OK)/1.8%20POA-2022%20Dir.%20de%20Relac.%20%20Internac.(OK)%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Presupuesto"/>
      <sheetName val="Plantilla de insumos"/>
      <sheetName val="Clasificador"/>
      <sheetName val="Ejec. 1er. 2do.Trim."/>
      <sheetName val="Condensado"/>
    </sheetNames>
    <sheetDataSet>
      <sheetData sheetId="0" refreshError="1"/>
      <sheetData sheetId="1">
        <row r="13">
          <cell r="E13">
            <v>7357.4</v>
          </cell>
        </row>
        <row r="18">
          <cell r="E18">
            <v>22926.6</v>
          </cell>
        </row>
        <row r="25">
          <cell r="E25">
            <v>21222</v>
          </cell>
        </row>
        <row r="34">
          <cell r="E34">
            <v>12000</v>
          </cell>
        </row>
        <row r="44">
          <cell r="E44">
            <v>2323</v>
          </cell>
        </row>
        <row r="55">
          <cell r="E55">
            <v>19580</v>
          </cell>
        </row>
        <row r="63">
          <cell r="E63">
            <v>15000</v>
          </cell>
        </row>
        <row r="71">
          <cell r="E71">
            <v>13200</v>
          </cell>
        </row>
        <row r="79">
          <cell r="E79">
            <v>5447</v>
          </cell>
        </row>
        <row r="90">
          <cell r="E90">
            <v>19900</v>
          </cell>
        </row>
        <row r="96">
          <cell r="E96">
            <v>33729</v>
          </cell>
        </row>
        <row r="102">
          <cell r="E102">
            <v>175000</v>
          </cell>
        </row>
        <row r="113">
          <cell r="E113">
            <v>4766</v>
          </cell>
        </row>
      </sheetData>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PD."/>
      <sheetName val="Presupuesto"/>
      <sheetName val="Plantilla de insusmso"/>
      <sheetName val="OBJETAL "/>
      <sheetName val="Ejec. Trim. 1,2"/>
      <sheetName val="Condensado"/>
    </sheetNames>
    <sheetDataSet>
      <sheetData sheetId="0" refreshError="1"/>
      <sheetData sheetId="1">
        <row r="15">
          <cell r="E15">
            <v>267630</v>
          </cell>
        </row>
        <row r="23">
          <cell r="E23">
            <v>160870</v>
          </cell>
        </row>
        <row r="30">
          <cell r="E30">
            <v>150060</v>
          </cell>
        </row>
        <row r="48">
          <cell r="E48">
            <v>300000</v>
          </cell>
        </row>
        <row r="56">
          <cell r="E56">
            <v>122000</v>
          </cell>
        </row>
        <row r="66">
          <cell r="E66">
            <v>281750</v>
          </cell>
        </row>
        <row r="71">
          <cell r="E71">
            <v>75000</v>
          </cell>
        </row>
        <row r="78">
          <cell r="E78">
            <v>126000</v>
          </cell>
        </row>
        <row r="85">
          <cell r="E85">
            <v>120500</v>
          </cell>
        </row>
        <row r="92">
          <cell r="E92">
            <v>55000</v>
          </cell>
        </row>
        <row r="99">
          <cell r="E99">
            <v>25000</v>
          </cell>
        </row>
        <row r="107">
          <cell r="E107">
            <v>20000</v>
          </cell>
        </row>
      </sheetData>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C. "/>
      <sheetName val="Presupuesto"/>
      <sheetName val="Insumos"/>
      <sheetName val="Clasificador Objetal"/>
      <sheetName val="Ejec. Trim.1,2."/>
      <sheetName val="Condensado"/>
    </sheetNames>
    <sheetDataSet>
      <sheetData sheetId="0" refreshError="1"/>
      <sheetData sheetId="1">
        <row r="41">
          <cell r="E41">
            <v>155000</v>
          </cell>
        </row>
        <row r="50">
          <cell r="E50">
            <v>1900000</v>
          </cell>
        </row>
        <row r="54">
          <cell r="E54">
            <v>66000</v>
          </cell>
        </row>
        <row r="55">
          <cell r="E55">
            <v>108600.45000000001</v>
          </cell>
        </row>
        <row r="56">
          <cell r="E56">
            <v>95000</v>
          </cell>
        </row>
        <row r="82">
          <cell r="E82">
            <v>2500000</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I"/>
      <sheetName val="Presupuesto 2020"/>
      <sheetName val=" Insumos"/>
      <sheetName val="Clasificador Obje."/>
      <sheetName val=" Insumos (2)"/>
      <sheetName val="Ejec. Trim.1,2"/>
      <sheetName val="Condensado."/>
    </sheetNames>
    <sheetDataSet>
      <sheetData sheetId="0"/>
      <sheetData sheetId="1">
        <row r="11">
          <cell r="E11">
            <v>300000</v>
          </cell>
        </row>
        <row r="18">
          <cell r="E18">
            <v>359180</v>
          </cell>
        </row>
        <row r="23">
          <cell r="E23">
            <v>40000</v>
          </cell>
        </row>
      </sheetData>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 de Rec. Humanos"/>
      <sheetName val="Presupuesto"/>
      <sheetName val="Plantilla de Insumos"/>
      <sheetName val="Clasificador objetal"/>
      <sheetName val="Ejec. Trim.1"/>
      <sheetName val="Condensado"/>
    </sheetNames>
    <sheetDataSet>
      <sheetData sheetId="0" refreshError="1"/>
      <sheetData sheetId="1">
        <row r="14">
          <cell r="E14">
            <v>160000</v>
          </cell>
        </row>
        <row r="24">
          <cell r="E24">
            <v>1793000</v>
          </cell>
        </row>
        <row r="34">
          <cell r="E34">
            <v>1475000</v>
          </cell>
        </row>
        <row r="44">
          <cell r="E44">
            <v>15000</v>
          </cell>
        </row>
        <row r="57">
          <cell r="E57">
            <v>1550000</v>
          </cell>
        </row>
        <row r="69">
          <cell r="E69">
            <v>650000</v>
          </cell>
        </row>
        <row r="79">
          <cell r="E79">
            <v>2700000</v>
          </cell>
        </row>
        <row r="89">
          <cell r="E89">
            <v>20000</v>
          </cell>
        </row>
        <row r="99">
          <cell r="E99">
            <v>100000</v>
          </cell>
        </row>
        <row r="109">
          <cell r="E109">
            <v>100000</v>
          </cell>
        </row>
        <row r="119">
          <cell r="E119">
            <v>1200000</v>
          </cell>
        </row>
        <row r="130">
          <cell r="E130">
            <v>460000</v>
          </cell>
        </row>
        <row r="141">
          <cell r="E141">
            <v>20000</v>
          </cell>
        </row>
      </sheetData>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ITE DE SALARIOS"/>
      <sheetName val="Presupuesto"/>
      <sheetName val="Plantilla de Insumos"/>
      <sheetName val="Clasificado objetal"/>
      <sheetName val="Ejec. 1er.2do. Trim. "/>
      <sheetName val="Condensado"/>
    </sheetNames>
    <sheetDataSet>
      <sheetData sheetId="0"/>
      <sheetData sheetId="1">
        <row r="14">
          <cell r="E14">
            <v>30439.33</v>
          </cell>
        </row>
        <row r="22">
          <cell r="E22">
            <v>40000</v>
          </cell>
        </row>
        <row r="29">
          <cell r="E29">
            <v>27000</v>
          </cell>
        </row>
        <row r="36">
          <cell r="E36">
            <v>40000</v>
          </cell>
        </row>
        <row r="46">
          <cell r="E46">
            <v>100000</v>
          </cell>
        </row>
        <row r="56">
          <cell r="E56">
            <v>157150</v>
          </cell>
        </row>
        <row r="65">
          <cell r="E65">
            <v>87900</v>
          </cell>
        </row>
        <row r="76">
          <cell r="E76">
            <v>167850</v>
          </cell>
        </row>
        <row r="86">
          <cell r="E86">
            <v>1072797.55</v>
          </cell>
        </row>
        <row r="96">
          <cell r="E96">
            <v>37950</v>
          </cell>
        </row>
        <row r="106">
          <cell r="E106">
            <v>25000</v>
          </cell>
        </row>
        <row r="117">
          <cell r="E117">
            <v>30000</v>
          </cell>
        </row>
        <row r="126">
          <cell r="E126">
            <v>25000</v>
          </cell>
        </row>
        <row r="136">
          <cell r="E136">
            <v>366196</v>
          </cell>
        </row>
        <row r="158">
          <cell r="E158">
            <v>40000</v>
          </cell>
        </row>
        <row r="166">
          <cell r="E166">
            <v>93516.12</v>
          </cell>
        </row>
        <row r="175">
          <cell r="E175">
            <v>78000</v>
          </cell>
        </row>
      </sheetData>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AJO INFANTIL"/>
      <sheetName val="Presupuesto "/>
      <sheetName val="Plantilla de Insumos"/>
      <sheetName val="Clasificador Objetal"/>
      <sheetName val="Ejec. 1er. Trim."/>
      <sheetName val="Condensado"/>
    </sheetNames>
    <sheetDataSet>
      <sheetData sheetId="0" refreshError="1"/>
      <sheetData sheetId="1">
        <row r="16">
          <cell r="E16">
            <v>91001</v>
          </cell>
        </row>
        <row r="37">
          <cell r="E37">
            <v>342000</v>
          </cell>
        </row>
        <row r="45">
          <cell r="E45">
            <v>50000</v>
          </cell>
        </row>
        <row r="54">
          <cell r="E54">
            <v>200000</v>
          </cell>
        </row>
        <row r="61">
          <cell r="E61">
            <v>50000</v>
          </cell>
        </row>
        <row r="67">
          <cell r="E67">
            <v>50000</v>
          </cell>
        </row>
        <row r="73">
          <cell r="E73">
            <v>42000</v>
          </cell>
        </row>
        <row r="83">
          <cell r="E83">
            <v>342000</v>
          </cell>
        </row>
        <row r="90">
          <cell r="E90">
            <v>481999</v>
          </cell>
        </row>
      </sheetData>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ajo Infantil"/>
      <sheetName val="Pres. 2021"/>
      <sheetName val="Clasificador Objetal"/>
      <sheetName val="Hoja1"/>
      <sheetName val="Insumos"/>
    </sheetNames>
    <sheetDataSet>
      <sheetData sheetId="0" refreshError="1"/>
      <sheetData sheetId="1" refreshError="1">
        <row r="134">
          <cell r="E134">
            <v>216000</v>
          </cell>
        </row>
      </sheetData>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2"/>
      <sheetName val="Presupuesto 2021"/>
      <sheetName val="Clasificador Objetal"/>
      <sheetName val="Insumos"/>
      <sheetName val="Ejec. 1er. Trim."/>
      <sheetName val="Condensado."/>
    </sheetNames>
    <sheetDataSet>
      <sheetData sheetId="0" refreshError="1"/>
      <sheetData sheetId="1">
        <row r="15">
          <cell r="E15">
            <v>270000</v>
          </cell>
        </row>
        <row r="20">
          <cell r="E20">
            <v>536600</v>
          </cell>
        </row>
        <row r="27">
          <cell r="E27">
            <v>563405</v>
          </cell>
        </row>
        <row r="34">
          <cell r="E34">
            <v>23015</v>
          </cell>
        </row>
        <row r="45">
          <cell r="E45">
            <v>139620</v>
          </cell>
        </row>
        <row r="53">
          <cell r="E53">
            <v>60550</v>
          </cell>
        </row>
        <row r="61">
          <cell r="E61">
            <v>60550</v>
          </cell>
        </row>
        <row r="70">
          <cell r="E70">
            <v>60550</v>
          </cell>
        </row>
        <row r="79">
          <cell r="E79">
            <v>60550</v>
          </cell>
        </row>
        <row r="86">
          <cell r="E86">
            <v>48080</v>
          </cell>
        </row>
        <row r="93">
          <cell r="E93">
            <v>48080</v>
          </cell>
        </row>
        <row r="100">
          <cell r="E100">
            <v>25125</v>
          </cell>
        </row>
        <row r="111">
          <cell r="E111">
            <v>3575</v>
          </cell>
        </row>
        <row r="121">
          <cell r="E121">
            <v>22705</v>
          </cell>
        </row>
        <row r="128">
          <cell r="E128">
            <v>51600</v>
          </cell>
        </row>
        <row r="138">
          <cell r="E138">
            <v>27300</v>
          </cell>
        </row>
        <row r="148">
          <cell r="E148">
            <v>16055</v>
          </cell>
        </row>
        <row r="157">
          <cell r="E157">
            <v>24375</v>
          </cell>
        </row>
        <row r="165">
          <cell r="E165">
            <v>30050</v>
          </cell>
        </row>
        <row r="172">
          <cell r="E172">
            <v>25625</v>
          </cell>
        </row>
        <row r="181">
          <cell r="E181">
            <v>28050</v>
          </cell>
        </row>
        <row r="190">
          <cell r="E190">
            <v>58300</v>
          </cell>
        </row>
        <row r="200">
          <cell r="E200">
            <v>58300</v>
          </cell>
        </row>
        <row r="206">
          <cell r="E206">
            <v>19170</v>
          </cell>
        </row>
        <row r="214">
          <cell r="E214">
            <v>19700</v>
          </cell>
        </row>
        <row r="222">
          <cell r="E222">
            <v>67525</v>
          </cell>
        </row>
        <row r="230">
          <cell r="E230">
            <v>21925</v>
          </cell>
        </row>
        <row r="237">
          <cell r="E237">
            <v>21925</v>
          </cell>
        </row>
        <row r="248">
          <cell r="E248">
            <v>70000</v>
          </cell>
        </row>
        <row r="255">
          <cell r="E255">
            <v>20510</v>
          </cell>
        </row>
        <row r="262">
          <cell r="E262">
            <v>53760</v>
          </cell>
        </row>
        <row r="276">
          <cell r="E276">
            <v>60360</v>
          </cell>
        </row>
        <row r="282">
          <cell r="E282">
            <v>60300</v>
          </cell>
        </row>
        <row r="288">
          <cell r="E288">
            <v>60300</v>
          </cell>
        </row>
        <row r="295">
          <cell r="E295">
            <v>60300</v>
          </cell>
        </row>
        <row r="312">
          <cell r="E312">
            <v>33500</v>
          </cell>
        </row>
        <row r="321">
          <cell r="E321">
            <v>23500</v>
          </cell>
        </row>
        <row r="333">
          <cell r="E333">
            <v>151500</v>
          </cell>
        </row>
        <row r="342">
          <cell r="E342">
            <v>62500</v>
          </cell>
        </row>
        <row r="349">
          <cell r="E349">
            <v>120000</v>
          </cell>
        </row>
        <row r="356">
          <cell r="E356">
            <v>13500</v>
          </cell>
        </row>
        <row r="370">
          <cell r="E370">
            <v>289205</v>
          </cell>
        </row>
      </sheetData>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idad Social"/>
      <sheetName val="Presupuesto"/>
      <sheetName val="Clasificador Objetal)"/>
    </sheetNames>
    <sheetDataSet>
      <sheetData sheetId="0" refreshError="1"/>
      <sheetData sheetId="1">
        <row r="13">
          <cell r="E13">
            <v>500000</v>
          </cell>
        </row>
        <row r="21">
          <cell r="E21">
            <v>100000</v>
          </cell>
        </row>
        <row r="30">
          <cell r="E30">
            <v>60000</v>
          </cell>
        </row>
        <row r="34">
          <cell r="E34">
            <v>295444</v>
          </cell>
        </row>
        <row r="45">
          <cell r="E45">
            <v>75000</v>
          </cell>
        </row>
        <row r="53">
          <cell r="E53">
            <v>75000</v>
          </cell>
        </row>
        <row r="60">
          <cell r="E60">
            <v>75000</v>
          </cell>
        </row>
      </sheetData>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HSI"/>
      <sheetName val="Presupuesto"/>
      <sheetName val="Plantilla de Insumos"/>
      <sheetName val="Clasificador Pres."/>
    </sheetNames>
    <sheetDataSet>
      <sheetData sheetId="0" refreshError="1"/>
      <sheetData sheetId="1">
        <row r="16">
          <cell r="E16">
            <v>129000</v>
          </cell>
        </row>
        <row r="24">
          <cell r="E24">
            <v>73100</v>
          </cell>
        </row>
        <row r="33">
          <cell r="E33">
            <v>73100</v>
          </cell>
        </row>
        <row r="41">
          <cell r="E41">
            <v>68800</v>
          </cell>
        </row>
        <row r="48">
          <cell r="E48">
            <v>593400</v>
          </cell>
        </row>
        <row r="55">
          <cell r="E55">
            <v>468700</v>
          </cell>
        </row>
        <row r="62">
          <cell r="E62">
            <v>73100</v>
          </cell>
        </row>
        <row r="69">
          <cell r="E69">
            <v>73100</v>
          </cell>
        </row>
        <row r="76">
          <cell r="E76">
            <v>73100</v>
          </cell>
        </row>
        <row r="83">
          <cell r="E83">
            <v>73100</v>
          </cell>
        </row>
        <row r="90">
          <cell r="E90">
            <v>73100</v>
          </cell>
        </row>
        <row r="97">
          <cell r="E97">
            <v>791200</v>
          </cell>
        </row>
        <row r="107">
          <cell r="E107">
            <v>41250</v>
          </cell>
        </row>
        <row r="111">
          <cell r="E111">
            <v>183960</v>
          </cell>
        </row>
        <row r="123">
          <cell r="E123">
            <v>59990</v>
          </cell>
        </row>
        <row r="130">
          <cell r="E130">
            <v>16250</v>
          </cell>
        </row>
        <row r="137">
          <cell r="E137">
            <v>10950</v>
          </cell>
        </row>
        <row r="150">
          <cell r="E150">
            <v>76620</v>
          </cell>
        </row>
        <row r="160">
          <cell r="E160">
            <v>76620</v>
          </cell>
        </row>
        <row r="170">
          <cell r="E170">
            <v>65000</v>
          </cell>
        </row>
        <row r="181">
          <cell r="E181">
            <v>18000</v>
          </cell>
        </row>
        <row r="191">
          <cell r="E191">
            <v>35760</v>
          </cell>
        </row>
        <row r="198">
          <cell r="E198">
            <v>29775</v>
          </cell>
        </row>
        <row r="205">
          <cell r="E205">
            <v>14000</v>
          </cell>
        </row>
        <row r="213">
          <cell r="E213">
            <v>26900</v>
          </cell>
        </row>
        <row r="220">
          <cell r="E220">
            <v>64050</v>
          </cell>
        </row>
        <row r="227">
          <cell r="E227">
            <v>214000</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
      <sheetName val="Presupuesto"/>
      <sheetName val="Plantilla de Insumos"/>
      <sheetName val="Clasificador Objetal"/>
      <sheetName val="Ejec. Trim.1,2"/>
      <sheetName val="Condensado"/>
    </sheetNames>
    <sheetDataSet>
      <sheetData sheetId="0" refreshError="1"/>
      <sheetData sheetId="1">
        <row r="13">
          <cell r="E13">
            <v>181600</v>
          </cell>
        </row>
        <row r="20">
          <cell r="E20">
            <v>468427</v>
          </cell>
        </row>
        <row r="28">
          <cell r="E28">
            <v>150000</v>
          </cell>
        </row>
        <row r="40">
          <cell r="E40">
            <v>20000</v>
          </cell>
        </row>
        <row r="50">
          <cell r="E50">
            <v>71420</v>
          </cell>
        </row>
        <row r="60">
          <cell r="E60">
            <v>20000</v>
          </cell>
        </row>
        <row r="70">
          <cell r="E70">
            <v>24973</v>
          </cell>
        </row>
        <row r="80">
          <cell r="E80">
            <v>40000</v>
          </cell>
        </row>
        <row r="91">
          <cell r="E91">
            <v>123816</v>
          </cell>
        </row>
        <row r="102">
          <cell r="E102">
            <v>300000</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spondencia"/>
      <sheetName val="Presupuesto 2022"/>
      <sheetName val="Materiales (2)"/>
      <sheetName val="Clasificador Objetal"/>
      <sheetName val="insumos"/>
      <sheetName val="Ejec. Trim. 1,2"/>
      <sheetName val="Condensado."/>
    </sheetNames>
    <sheetDataSet>
      <sheetData sheetId="0" refreshError="1"/>
      <sheetData sheetId="1">
        <row r="36">
          <cell r="E36">
            <v>45000</v>
          </cell>
        </row>
      </sheetData>
      <sheetData sheetId="2" refreshError="1"/>
      <sheetData sheetId="3" refreshError="1"/>
      <sheetData sheetId="4">
        <row r="59">
          <cell r="C59">
            <v>8000</v>
          </cell>
        </row>
        <row r="61">
          <cell r="C61">
            <v>35200</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o Militar"/>
      <sheetName val="Presupuesto 2022"/>
      <sheetName val="Plantilla de Insumos"/>
      <sheetName val="Clasificador Obj."/>
      <sheetName val="Ejec. Trim.1,2)"/>
      <sheetName val="Condensado."/>
    </sheetNames>
    <sheetDataSet>
      <sheetData sheetId="0"/>
      <sheetData sheetId="1">
        <row r="15">
          <cell r="E15">
            <v>24000</v>
          </cell>
        </row>
        <row r="23">
          <cell r="E23">
            <v>72000</v>
          </cell>
        </row>
        <row r="31">
          <cell r="E31">
            <v>144000</v>
          </cell>
        </row>
        <row r="41">
          <cell r="E41">
            <v>625000</v>
          </cell>
        </row>
        <row r="52">
          <cell r="E52">
            <v>68975</v>
          </cell>
        </row>
        <row r="62">
          <cell r="E62">
            <v>226074</v>
          </cell>
        </row>
        <row r="72">
          <cell r="E72">
            <v>55300</v>
          </cell>
        </row>
        <row r="85">
          <cell r="E85">
            <v>100000</v>
          </cell>
        </row>
        <row r="95">
          <cell r="E95">
            <v>75000</v>
          </cell>
        </row>
        <row r="105">
          <cell r="E105">
            <v>125000</v>
          </cell>
        </row>
        <row r="115">
          <cell r="E115">
            <v>62960</v>
          </cell>
        </row>
        <row r="124">
          <cell r="E124">
            <v>25420</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Presupuesto"/>
      <sheetName val="Clasificador"/>
      <sheetName val="Plantilla de Insumos"/>
      <sheetName val="Compras"/>
      <sheetName val="Almacen"/>
      <sheetName val="Serv. Generales"/>
      <sheetName val="Transportación"/>
      <sheetName val="Manten. Edificaciones"/>
      <sheetName val="Archivo central"/>
      <sheetName val="Ejec. Trim.1,2"/>
      <sheetName val="Condensado."/>
    </sheetNames>
    <sheetDataSet>
      <sheetData sheetId="0" refreshError="1"/>
      <sheetData sheetId="1">
        <row r="14">
          <cell r="E14">
            <v>900000</v>
          </cell>
        </row>
        <row r="30">
          <cell r="E30">
            <v>600000</v>
          </cell>
        </row>
        <row r="37">
          <cell r="E37">
            <v>2912861</v>
          </cell>
        </row>
        <row r="44">
          <cell r="E44">
            <v>300000</v>
          </cell>
        </row>
        <row r="52">
          <cell r="E52">
            <v>4425000</v>
          </cell>
        </row>
        <row r="60">
          <cell r="E60">
            <v>120000</v>
          </cell>
        </row>
        <row r="67">
          <cell r="E67">
            <v>24000000</v>
          </cell>
        </row>
        <row r="73">
          <cell r="E73">
            <v>15000000</v>
          </cell>
        </row>
        <row r="82">
          <cell r="E82">
            <v>400000</v>
          </cell>
        </row>
        <row r="89">
          <cell r="E89">
            <v>400000</v>
          </cell>
        </row>
        <row r="98">
          <cell r="E98">
            <v>11000000</v>
          </cell>
        </row>
        <row r="105">
          <cell r="E105">
            <v>14400000</v>
          </cell>
        </row>
        <row r="113">
          <cell r="E113">
            <v>450000</v>
          </cell>
        </row>
        <row r="120">
          <cell r="E120">
            <v>190000</v>
          </cell>
        </row>
        <row r="128">
          <cell r="E128">
            <v>18180000</v>
          </cell>
        </row>
        <row r="137">
          <cell r="E137">
            <v>12700000</v>
          </cell>
        </row>
        <row r="145">
          <cell r="E145">
            <v>1000000</v>
          </cell>
        </row>
        <row r="153">
          <cell r="E153">
            <v>450000</v>
          </cell>
        </row>
        <row r="160">
          <cell r="E160">
            <v>1500000</v>
          </cell>
        </row>
        <row r="168">
          <cell r="E168">
            <v>905004</v>
          </cell>
        </row>
        <row r="176">
          <cell r="E176">
            <v>1700000</v>
          </cell>
        </row>
        <row r="184">
          <cell r="E184">
            <v>150000</v>
          </cell>
        </row>
        <row r="192">
          <cell r="E192">
            <v>350000</v>
          </cell>
        </row>
        <row r="225">
          <cell r="E225">
            <v>3000000</v>
          </cell>
        </row>
        <row r="296">
          <cell r="E296">
            <v>125000</v>
          </cell>
        </row>
        <row r="303">
          <cell r="E303">
            <v>38000</v>
          </cell>
        </row>
        <row r="310">
          <cell r="E310">
            <v>42000</v>
          </cell>
        </row>
        <row r="317">
          <cell r="E317">
            <v>18000</v>
          </cell>
        </row>
        <row r="325">
          <cell r="E325">
            <v>225000</v>
          </cell>
        </row>
        <row r="333">
          <cell r="E333">
            <v>28000</v>
          </cell>
        </row>
        <row r="341">
          <cell r="E341">
            <v>7200</v>
          </cell>
        </row>
        <row r="349">
          <cell r="E349">
            <v>38000</v>
          </cell>
        </row>
        <row r="356">
          <cell r="E356">
            <v>300000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Presupuesto"/>
      <sheetName val="Plantilla de Insumos"/>
      <sheetName val="Clasificador"/>
      <sheetName val="Compras"/>
      <sheetName val="Almacen"/>
      <sheetName val="Serv. Generales"/>
      <sheetName val="Transportación"/>
      <sheetName val="Manten. Edificaciones"/>
      <sheetName val="Archivo central"/>
    </sheetNames>
    <sheetDataSet>
      <sheetData sheetId="0"/>
      <sheetData sheetId="1">
        <row r="293">
          <cell r="E293">
            <v>0</v>
          </cell>
        </row>
        <row r="307">
          <cell r="E307">
            <v>0</v>
          </cell>
        </row>
        <row r="314">
          <cell r="E314">
            <v>0</v>
          </cell>
        </row>
      </sheetData>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unicaciones"/>
      <sheetName val="Presupuesto 2022"/>
      <sheetName val="Plantilla Insumos"/>
      <sheetName val="Objetal"/>
      <sheetName val="Ejec. Trim.1,2"/>
      <sheetName val="Condensado "/>
    </sheetNames>
    <sheetDataSet>
      <sheetData sheetId="0" refreshError="1"/>
      <sheetData sheetId="1">
        <row r="15">
          <cell r="E15">
            <v>9000</v>
          </cell>
        </row>
        <row r="23">
          <cell r="E23">
            <v>9000</v>
          </cell>
        </row>
        <row r="30">
          <cell r="E30">
            <v>9000</v>
          </cell>
        </row>
        <row r="39">
          <cell r="E39">
            <v>9000</v>
          </cell>
        </row>
        <row r="49">
          <cell r="E49">
            <v>9000</v>
          </cell>
        </row>
        <row r="58">
          <cell r="E58">
            <v>86400</v>
          </cell>
        </row>
        <row r="68">
          <cell r="E68">
            <v>115000</v>
          </cell>
        </row>
        <row r="77">
          <cell r="E77">
            <v>10000</v>
          </cell>
        </row>
        <row r="88">
          <cell r="E88">
            <v>190000</v>
          </cell>
        </row>
        <row r="98">
          <cell r="E98">
            <v>70000</v>
          </cell>
        </row>
        <row r="103">
          <cell r="E103">
            <v>2000</v>
          </cell>
        </row>
        <row r="109">
          <cell r="E109">
            <v>2100</v>
          </cell>
        </row>
        <row r="117">
          <cell r="E117">
            <v>7000</v>
          </cell>
        </row>
        <row r="126">
          <cell r="E126">
            <v>70000</v>
          </cell>
        </row>
        <row r="131">
          <cell r="E131">
            <v>143763</v>
          </cell>
        </row>
        <row r="151">
          <cell r="E151">
            <v>100000</v>
          </cell>
        </row>
        <row r="166">
          <cell r="E166">
            <v>300000</v>
          </cell>
        </row>
        <row r="171">
          <cell r="E171">
            <v>375000</v>
          </cell>
        </row>
        <row r="177">
          <cell r="E177">
            <v>126350</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 Comunicaciones"/>
      <sheetName val="Presupuesto 2021"/>
      <sheetName val="Matriz de Insumos"/>
      <sheetName val="Clasificador Objetal"/>
    </sheetNames>
    <sheetDataSet>
      <sheetData sheetId="0"/>
      <sheetData sheetId="1">
        <row r="115">
          <cell r="D115">
            <v>0</v>
          </cell>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Internacionales"/>
      <sheetName val="presupuesto 2022"/>
      <sheetName val="Clasificador Objetal"/>
      <sheetName val="Insumos"/>
      <sheetName val="Ejec.1,2, Trim."/>
      <sheetName val="Condensado"/>
    </sheetNames>
    <sheetDataSet>
      <sheetData sheetId="0" refreshError="1"/>
      <sheetData sheetId="1">
        <row r="35">
          <cell r="E35">
            <v>12617437.550000001</v>
          </cell>
        </row>
        <row r="45">
          <cell r="E45">
            <v>300000</v>
          </cell>
        </row>
        <row r="54">
          <cell r="E54">
            <v>100000</v>
          </cell>
        </row>
        <row r="63">
          <cell r="E63">
            <v>250000</v>
          </cell>
        </row>
        <row r="73">
          <cell r="E73">
            <v>100000</v>
          </cell>
        </row>
        <row r="86">
          <cell r="E86">
            <v>500000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S38"/>
  <sheetViews>
    <sheetView tabSelected="1" workbookViewId="0">
      <selection activeCell="A3" sqref="A3:S3"/>
    </sheetView>
  </sheetViews>
  <sheetFormatPr baseColWidth="10" defaultColWidth="11.42578125" defaultRowHeight="15" x14ac:dyDescent="0.25"/>
  <cols>
    <col min="1" max="1" width="46.5703125" customWidth="1"/>
    <col min="2" max="2" width="17.7109375" customWidth="1"/>
    <col min="3" max="3" width="14.140625" customWidth="1"/>
    <col min="4" max="4" width="3.7109375" customWidth="1"/>
    <col min="5" max="6" width="4" customWidth="1"/>
    <col min="7" max="7" width="3.7109375" customWidth="1"/>
    <col min="8" max="9" width="4.28515625" customWidth="1"/>
    <col min="10" max="15" width="4.7109375" customWidth="1"/>
    <col min="16" max="16" width="12" customWidth="1"/>
    <col min="17" max="17" width="8.7109375" customWidth="1"/>
    <col min="18" max="18" width="10.85546875" customWidth="1"/>
    <col min="19" max="19" width="12.5703125" customWidth="1"/>
  </cols>
  <sheetData>
    <row r="1" spans="1:19" ht="18" x14ac:dyDescent="0.25">
      <c r="A1" s="1374" t="s">
        <v>0</v>
      </c>
      <c r="B1" s="1374"/>
      <c r="C1" s="1374"/>
      <c r="D1" s="1374"/>
      <c r="E1" s="1374"/>
      <c r="F1" s="1374"/>
      <c r="G1" s="1374"/>
      <c r="H1" s="1374"/>
      <c r="I1" s="1374"/>
      <c r="J1" s="1374"/>
      <c r="K1" s="1374"/>
      <c r="L1" s="1374"/>
      <c r="M1" s="1374"/>
      <c r="N1" s="1374"/>
      <c r="O1" s="1374"/>
      <c r="P1" s="1374"/>
      <c r="Q1" s="1374"/>
      <c r="R1" s="1374"/>
      <c r="S1" s="1374"/>
    </row>
    <row r="2" spans="1:19" ht="24.75" customHeight="1" x14ac:dyDescent="0.25">
      <c r="A2" s="1375" t="s">
        <v>1</v>
      </c>
      <c r="B2" s="1375"/>
      <c r="C2" s="1375"/>
      <c r="D2" s="1375"/>
      <c r="E2" s="1375"/>
      <c r="F2" s="1375"/>
      <c r="G2" s="1375"/>
      <c r="H2" s="1375"/>
      <c r="I2" s="1375"/>
      <c r="J2" s="1375"/>
      <c r="K2" s="1375"/>
      <c r="L2" s="1375"/>
      <c r="M2" s="1375"/>
      <c r="N2" s="1375"/>
      <c r="O2" s="1375"/>
      <c r="P2" s="1375"/>
      <c r="Q2" s="1375"/>
      <c r="R2" s="1375"/>
      <c r="S2" s="1375"/>
    </row>
    <row r="3" spans="1:19" s="1" customFormat="1" ht="30" customHeight="1" x14ac:dyDescent="0.25">
      <c r="A3" s="1375" t="s">
        <v>2</v>
      </c>
      <c r="B3" s="1375"/>
      <c r="C3" s="1375"/>
      <c r="D3" s="1375"/>
      <c r="E3" s="1375"/>
      <c r="F3" s="1375"/>
      <c r="G3" s="1375"/>
      <c r="H3" s="1375"/>
      <c r="I3" s="1375"/>
      <c r="J3" s="1375"/>
      <c r="K3" s="1375"/>
      <c r="L3" s="1375"/>
      <c r="M3" s="1375"/>
      <c r="N3" s="1375"/>
      <c r="O3" s="1375"/>
      <c r="P3" s="1375"/>
      <c r="Q3" s="1375"/>
      <c r="R3" s="1375"/>
      <c r="S3" s="1375"/>
    </row>
    <row r="4" spans="1:19" ht="16.5" x14ac:dyDescent="0.3">
      <c r="A4" s="1376" t="s">
        <v>3</v>
      </c>
      <c r="B4" s="1376"/>
      <c r="C4" s="1376"/>
      <c r="D4" s="2"/>
      <c r="E4" s="2"/>
      <c r="F4" s="2"/>
      <c r="G4" s="2"/>
      <c r="H4" s="2"/>
      <c r="I4" s="2"/>
      <c r="J4" s="2"/>
      <c r="K4" s="2"/>
      <c r="L4" s="2"/>
      <c r="M4" s="2"/>
      <c r="N4" s="2"/>
      <c r="O4" s="2"/>
      <c r="P4" s="2"/>
      <c r="Q4" s="2"/>
      <c r="R4" s="2"/>
      <c r="S4" s="3"/>
    </row>
    <row r="5" spans="1:19" ht="21" customHeight="1" x14ac:dyDescent="0.3">
      <c r="A5" s="4" t="s">
        <v>4</v>
      </c>
      <c r="B5" s="4"/>
      <c r="C5" s="4"/>
      <c r="D5" s="5"/>
      <c r="E5" s="5"/>
      <c r="F5" s="5"/>
      <c r="G5" s="5"/>
      <c r="H5" s="6"/>
      <c r="I5" s="6"/>
      <c r="J5" s="6"/>
      <c r="K5" s="6"/>
      <c r="L5" s="6"/>
      <c r="M5" s="6"/>
      <c r="N5" s="6"/>
      <c r="O5" s="6"/>
      <c r="P5" s="6"/>
      <c r="Q5" s="6"/>
      <c r="R5" s="3"/>
      <c r="S5" s="3"/>
    </row>
    <row r="6" spans="1:19" s="8" customFormat="1" ht="18.75" x14ac:dyDescent="0.3">
      <c r="A6" s="5" t="s">
        <v>5</v>
      </c>
      <c r="B6" s="5"/>
      <c r="C6" s="7"/>
      <c r="D6" s="5"/>
      <c r="E6" s="5"/>
      <c r="F6" s="5"/>
      <c r="G6" s="5"/>
      <c r="H6" s="4"/>
      <c r="I6" s="4"/>
      <c r="J6" s="4"/>
      <c r="K6" s="4"/>
      <c r="L6" s="4"/>
      <c r="M6" s="4"/>
      <c r="N6" s="4"/>
      <c r="O6" s="4"/>
      <c r="P6" s="4"/>
      <c r="Q6" s="4"/>
      <c r="R6" s="4"/>
      <c r="S6" s="3"/>
    </row>
    <row r="7" spans="1:19" s="8" customFormat="1" ht="18.75" x14ac:dyDescent="0.3">
      <c r="A7" s="5" t="s">
        <v>6</v>
      </c>
      <c r="B7" s="5"/>
      <c r="C7" s="7"/>
      <c r="D7" s="5"/>
      <c r="E7" s="5"/>
      <c r="F7" s="5"/>
      <c r="G7" s="5"/>
      <c r="H7" s="4"/>
      <c r="I7" s="4"/>
      <c r="J7" s="4"/>
      <c r="K7" s="4"/>
      <c r="L7" s="4"/>
      <c r="M7" s="4"/>
      <c r="N7" s="4"/>
      <c r="O7" s="4"/>
      <c r="P7" s="4"/>
      <c r="Q7" s="4"/>
      <c r="R7" s="4"/>
      <c r="S7" s="3"/>
    </row>
    <row r="8" spans="1:19" ht="15" customHeight="1" x14ac:dyDescent="0.25">
      <c r="A8" s="1377" t="s">
        <v>7</v>
      </c>
      <c r="B8" s="1377" t="s">
        <v>8</v>
      </c>
      <c r="C8" s="1377" t="s">
        <v>9</v>
      </c>
      <c r="D8" s="1379" t="s">
        <v>10</v>
      </c>
      <c r="E8" s="1380"/>
      <c r="F8" s="1381"/>
      <c r="G8" s="1372" t="s">
        <v>11</v>
      </c>
      <c r="H8" s="1372"/>
      <c r="I8" s="1372"/>
      <c r="J8" s="1372" t="s">
        <v>12</v>
      </c>
      <c r="K8" s="1372"/>
      <c r="L8" s="1372"/>
      <c r="M8" s="1372" t="s">
        <v>13</v>
      </c>
      <c r="N8" s="1372"/>
      <c r="O8" s="1372"/>
      <c r="P8" s="1372" t="s">
        <v>14</v>
      </c>
      <c r="Q8" s="1372"/>
      <c r="R8" s="1372"/>
      <c r="S8" s="1373" t="s">
        <v>15</v>
      </c>
    </row>
    <row r="9" spans="1:19" ht="21.75" customHeight="1" x14ac:dyDescent="0.25">
      <c r="A9" s="1378"/>
      <c r="B9" s="1378"/>
      <c r="C9" s="1378"/>
      <c r="D9" s="9" t="s">
        <v>16</v>
      </c>
      <c r="E9" s="9" t="s">
        <v>17</v>
      </c>
      <c r="F9" s="9" t="s">
        <v>18</v>
      </c>
      <c r="G9" s="9" t="s">
        <v>19</v>
      </c>
      <c r="H9" s="9" t="s">
        <v>20</v>
      </c>
      <c r="I9" s="9" t="s">
        <v>21</v>
      </c>
      <c r="J9" s="9" t="s">
        <v>22</v>
      </c>
      <c r="K9" s="9" t="s">
        <v>23</v>
      </c>
      <c r="L9" s="9" t="s">
        <v>24</v>
      </c>
      <c r="M9" s="9" t="s">
        <v>25</v>
      </c>
      <c r="N9" s="9" t="s">
        <v>26</v>
      </c>
      <c r="O9" s="9" t="s">
        <v>27</v>
      </c>
      <c r="P9" s="9" t="s">
        <v>28</v>
      </c>
      <c r="Q9" s="9" t="s">
        <v>29</v>
      </c>
      <c r="R9" s="9" t="s">
        <v>30</v>
      </c>
      <c r="S9" s="1373"/>
    </row>
    <row r="10" spans="1:19" ht="67.5" customHeight="1" x14ac:dyDescent="0.25">
      <c r="A10" s="10" t="s">
        <v>31</v>
      </c>
      <c r="B10" s="10" t="s">
        <v>32</v>
      </c>
      <c r="C10" s="11">
        <v>0.9</v>
      </c>
      <c r="D10" s="10"/>
      <c r="E10" s="10"/>
      <c r="F10" s="10"/>
      <c r="G10" s="10"/>
      <c r="H10" s="10"/>
      <c r="I10" s="10"/>
      <c r="J10" s="10"/>
      <c r="K10" s="10"/>
      <c r="L10" s="10"/>
      <c r="M10" s="10"/>
      <c r="N10" s="10"/>
      <c r="O10" s="10"/>
      <c r="P10" s="10"/>
      <c r="Q10" s="10"/>
      <c r="R10" s="10"/>
      <c r="S10" s="10"/>
    </row>
    <row r="11" spans="1:19" ht="34.5" customHeight="1" x14ac:dyDescent="0.25">
      <c r="A11" s="12" t="s">
        <v>33</v>
      </c>
      <c r="B11" s="12" t="s">
        <v>34</v>
      </c>
      <c r="C11" s="12">
        <v>30</v>
      </c>
      <c r="D11" s="12"/>
      <c r="E11" s="12"/>
      <c r="F11" s="12"/>
      <c r="G11" s="12"/>
      <c r="H11" s="12"/>
      <c r="I11" s="12"/>
      <c r="J11" s="12"/>
      <c r="K11" s="12"/>
      <c r="L11" s="12"/>
      <c r="M11" s="12"/>
      <c r="N11" s="12"/>
      <c r="O11" s="12"/>
      <c r="P11" s="13">
        <f>SUM(P12:P14)</f>
        <v>51506</v>
      </c>
      <c r="Q11" s="12"/>
      <c r="R11" s="12"/>
      <c r="S11" s="12"/>
    </row>
    <row r="12" spans="1:19" ht="27" x14ac:dyDescent="0.25">
      <c r="A12" s="14" t="s">
        <v>35</v>
      </c>
      <c r="B12" s="15" t="s">
        <v>34</v>
      </c>
      <c r="C12" s="16" t="s">
        <v>36</v>
      </c>
      <c r="D12" s="17"/>
      <c r="E12" s="18">
        <v>5</v>
      </c>
      <c r="F12" s="18">
        <v>3</v>
      </c>
      <c r="G12" s="18">
        <v>2</v>
      </c>
      <c r="H12" s="18">
        <v>4</v>
      </c>
      <c r="I12" s="18">
        <v>1</v>
      </c>
      <c r="J12" s="18">
        <v>2</v>
      </c>
      <c r="K12" s="18">
        <v>3</v>
      </c>
      <c r="L12" s="18">
        <v>1</v>
      </c>
      <c r="M12" s="18">
        <v>4</v>
      </c>
      <c r="N12" s="18">
        <v>4</v>
      </c>
      <c r="O12" s="18">
        <v>1</v>
      </c>
      <c r="P12" s="19">
        <f>[1]Presupuesto!E13</f>
        <v>7357.4</v>
      </c>
      <c r="Q12" s="20"/>
      <c r="R12" s="21"/>
      <c r="S12" s="21"/>
    </row>
    <row r="13" spans="1:19" ht="39.75" customHeight="1" x14ac:dyDescent="0.25">
      <c r="A13" s="14" t="s">
        <v>37</v>
      </c>
      <c r="B13" s="15" t="s">
        <v>38</v>
      </c>
      <c r="C13" s="16" t="s">
        <v>39</v>
      </c>
      <c r="D13" s="17"/>
      <c r="E13" s="18">
        <v>1</v>
      </c>
      <c r="F13" s="17"/>
      <c r="G13" s="18">
        <v>1</v>
      </c>
      <c r="H13" s="17"/>
      <c r="I13" s="17"/>
      <c r="J13" s="18">
        <v>1</v>
      </c>
      <c r="K13" s="17"/>
      <c r="L13" s="18">
        <v>1</v>
      </c>
      <c r="M13" s="17"/>
      <c r="N13" s="18">
        <v>1</v>
      </c>
      <c r="O13" s="17"/>
      <c r="P13" s="22">
        <f>[1]Presupuesto!E18</f>
        <v>22926.6</v>
      </c>
      <c r="Q13" s="20"/>
      <c r="R13" s="21"/>
      <c r="S13" s="21"/>
    </row>
    <row r="14" spans="1:19" ht="30.75" customHeight="1" x14ac:dyDescent="0.25">
      <c r="A14" s="15" t="s">
        <v>40</v>
      </c>
      <c r="B14" s="15" t="s">
        <v>41</v>
      </c>
      <c r="C14" s="23" t="s">
        <v>42</v>
      </c>
      <c r="D14" s="24"/>
      <c r="E14" s="18">
        <v>3</v>
      </c>
      <c r="F14" s="24"/>
      <c r="G14" s="18">
        <v>3</v>
      </c>
      <c r="H14" s="24"/>
      <c r="I14" s="24"/>
      <c r="J14" s="18">
        <v>3</v>
      </c>
      <c r="K14" s="24"/>
      <c r="L14" s="18">
        <v>3</v>
      </c>
      <c r="M14" s="17"/>
      <c r="N14" s="18">
        <v>3</v>
      </c>
      <c r="O14" s="17"/>
      <c r="P14" s="22">
        <f>[1]Presupuesto!E25</f>
        <v>21222</v>
      </c>
      <c r="Q14" s="20"/>
      <c r="R14" s="21"/>
      <c r="S14" s="21"/>
    </row>
    <row r="15" spans="1:19" ht="39" customHeight="1" x14ac:dyDescent="0.25">
      <c r="A15" s="12" t="s">
        <v>43</v>
      </c>
      <c r="B15" s="12" t="s">
        <v>44</v>
      </c>
      <c r="C15" s="12">
        <v>21</v>
      </c>
      <c r="D15" s="12"/>
      <c r="E15" s="12"/>
      <c r="F15" s="12"/>
      <c r="G15" s="12"/>
      <c r="H15" s="12"/>
      <c r="I15" s="12"/>
      <c r="J15" s="12"/>
      <c r="K15" s="12"/>
      <c r="L15" s="12"/>
      <c r="M15" s="12"/>
      <c r="N15" s="12"/>
      <c r="O15" s="12"/>
      <c r="P15" s="13">
        <f>P16+P17+P18</f>
        <v>14323</v>
      </c>
      <c r="Q15" s="12"/>
      <c r="R15" s="12"/>
      <c r="S15" s="12"/>
    </row>
    <row r="16" spans="1:19" ht="40.5" x14ac:dyDescent="0.25">
      <c r="A16" s="14" t="s">
        <v>45</v>
      </c>
      <c r="B16" s="15" t="s">
        <v>46</v>
      </c>
      <c r="C16" s="16" t="s">
        <v>47</v>
      </c>
      <c r="D16" s="18">
        <v>1</v>
      </c>
      <c r="E16" s="18">
        <v>1</v>
      </c>
      <c r="F16" s="18">
        <v>2</v>
      </c>
      <c r="G16" s="17"/>
      <c r="H16" s="17"/>
      <c r="I16" s="18">
        <v>1</v>
      </c>
      <c r="J16" s="18">
        <v>1</v>
      </c>
      <c r="K16" s="18">
        <v>2</v>
      </c>
      <c r="L16" s="17"/>
      <c r="M16" s="18">
        <v>2</v>
      </c>
      <c r="N16" s="17"/>
      <c r="O16" s="17"/>
      <c r="P16" s="25">
        <f>[1]Presupuesto!E34</f>
        <v>12000</v>
      </c>
      <c r="Q16" s="17"/>
      <c r="R16" s="21"/>
      <c r="S16" s="21"/>
    </row>
    <row r="17" spans="1:19" ht="60" customHeight="1" x14ac:dyDescent="0.25">
      <c r="A17" s="15" t="s">
        <v>48</v>
      </c>
      <c r="B17" s="15" t="s">
        <v>49</v>
      </c>
      <c r="C17" s="16" t="s">
        <v>50</v>
      </c>
      <c r="D17" s="17"/>
      <c r="E17" s="18">
        <v>2</v>
      </c>
      <c r="F17" s="17"/>
      <c r="G17" s="18">
        <v>2</v>
      </c>
      <c r="H17" s="17"/>
      <c r="I17" s="17"/>
      <c r="J17" s="18">
        <v>2</v>
      </c>
      <c r="K17" s="17"/>
      <c r="L17" s="18">
        <v>2</v>
      </c>
      <c r="M17" s="17"/>
      <c r="N17" s="18">
        <v>2</v>
      </c>
      <c r="O17" s="17"/>
      <c r="P17" s="22"/>
      <c r="Q17" s="17"/>
      <c r="R17" s="21"/>
      <c r="S17" s="21"/>
    </row>
    <row r="18" spans="1:19" ht="29.25" customHeight="1" x14ac:dyDescent="0.25">
      <c r="A18" s="15" t="s">
        <v>51</v>
      </c>
      <c r="B18" s="15" t="s">
        <v>52</v>
      </c>
      <c r="C18" s="16" t="s">
        <v>53</v>
      </c>
      <c r="D18" s="17"/>
      <c r="E18" s="17"/>
      <c r="F18" s="17"/>
      <c r="G18" s="17"/>
      <c r="H18" s="17"/>
      <c r="I18" s="18">
        <v>1</v>
      </c>
      <c r="J18" s="17"/>
      <c r="K18" s="17"/>
      <c r="L18" s="17"/>
      <c r="M18" s="17"/>
      <c r="N18" s="17"/>
      <c r="O18" s="17"/>
      <c r="P18" s="22">
        <f>[1]Presupuesto!E44</f>
        <v>2323</v>
      </c>
      <c r="Q18" s="17"/>
      <c r="R18" s="21"/>
      <c r="S18" s="21"/>
    </row>
    <row r="19" spans="1:19" ht="84" customHeight="1" x14ac:dyDescent="0.25">
      <c r="A19" s="12" t="s">
        <v>54</v>
      </c>
      <c r="B19" s="12"/>
      <c r="C19" s="12"/>
      <c r="D19" s="12"/>
      <c r="E19" s="12"/>
      <c r="F19" s="12"/>
      <c r="G19" s="12"/>
      <c r="H19" s="12"/>
      <c r="I19" s="12"/>
      <c r="J19" s="12"/>
      <c r="K19" s="12"/>
      <c r="L19" s="12"/>
      <c r="M19" s="12"/>
      <c r="N19" s="12"/>
      <c r="O19" s="12"/>
      <c r="P19" s="13">
        <f>SUM(P20:P28)</f>
        <v>281856</v>
      </c>
      <c r="Q19" s="12"/>
      <c r="R19" s="12"/>
      <c r="S19" s="12"/>
    </row>
    <row r="20" spans="1:19" ht="40.5" x14ac:dyDescent="0.25">
      <c r="A20" s="26" t="s">
        <v>55</v>
      </c>
      <c r="B20" s="15" t="s">
        <v>56</v>
      </c>
      <c r="C20" s="27" t="s">
        <v>57</v>
      </c>
      <c r="D20" s="17"/>
      <c r="E20" s="18">
        <v>2</v>
      </c>
      <c r="F20" s="18">
        <v>2</v>
      </c>
      <c r="G20" s="18">
        <v>1</v>
      </c>
      <c r="H20" s="18">
        <v>1</v>
      </c>
      <c r="I20" s="18">
        <v>1</v>
      </c>
      <c r="J20" s="18">
        <v>1</v>
      </c>
      <c r="K20" s="18">
        <v>1</v>
      </c>
      <c r="L20" s="18">
        <v>0</v>
      </c>
      <c r="M20" s="18">
        <v>1</v>
      </c>
      <c r="N20" s="17"/>
      <c r="O20" s="17"/>
      <c r="P20" s="25"/>
      <c r="Q20" s="20"/>
      <c r="R20" s="21"/>
      <c r="S20" s="21"/>
    </row>
    <row r="21" spans="1:19" ht="40.5" x14ac:dyDescent="0.25">
      <c r="A21" s="15" t="s">
        <v>58</v>
      </c>
      <c r="B21" s="15" t="s">
        <v>59</v>
      </c>
      <c r="C21" s="27" t="s">
        <v>60</v>
      </c>
      <c r="D21" s="17"/>
      <c r="E21" s="18">
        <v>2</v>
      </c>
      <c r="F21" s="18">
        <v>2</v>
      </c>
      <c r="G21" s="18">
        <v>1</v>
      </c>
      <c r="H21" s="18">
        <v>1</v>
      </c>
      <c r="I21" s="18">
        <v>1</v>
      </c>
      <c r="J21" s="18">
        <v>1</v>
      </c>
      <c r="K21" s="18">
        <v>1</v>
      </c>
      <c r="L21" s="18">
        <v>0</v>
      </c>
      <c r="M21" s="18">
        <v>1</v>
      </c>
      <c r="N21" s="17"/>
      <c r="O21" s="17"/>
      <c r="P21" s="25">
        <f>[1]Presupuesto!E55</f>
        <v>19580</v>
      </c>
      <c r="Q21" s="20"/>
      <c r="R21" s="21"/>
      <c r="S21" s="21"/>
    </row>
    <row r="22" spans="1:19" ht="40.5" x14ac:dyDescent="0.25">
      <c r="A22" s="15" t="s">
        <v>61</v>
      </c>
      <c r="B22" s="15" t="s">
        <v>62</v>
      </c>
      <c r="C22" s="27" t="s">
        <v>63</v>
      </c>
      <c r="D22" s="28"/>
      <c r="E22" s="18">
        <v>1</v>
      </c>
      <c r="F22" s="17"/>
      <c r="G22" s="18">
        <v>1</v>
      </c>
      <c r="H22" s="17"/>
      <c r="I22" s="18">
        <v>1</v>
      </c>
      <c r="J22" s="17"/>
      <c r="K22" s="18">
        <v>1</v>
      </c>
      <c r="L22" s="17"/>
      <c r="M22" s="17"/>
      <c r="N22" s="18">
        <v>1</v>
      </c>
      <c r="O22" s="17"/>
      <c r="P22" s="22">
        <f>[1]Presupuesto!E63</f>
        <v>15000</v>
      </c>
      <c r="Q22" s="20"/>
      <c r="R22" s="21"/>
      <c r="S22" s="21"/>
    </row>
    <row r="23" spans="1:19" ht="27" x14ac:dyDescent="0.25">
      <c r="A23" s="15" t="s">
        <v>64</v>
      </c>
      <c r="B23" s="15" t="s">
        <v>65</v>
      </c>
      <c r="C23" s="27" t="s">
        <v>66</v>
      </c>
      <c r="D23" s="17"/>
      <c r="E23" s="18">
        <v>1</v>
      </c>
      <c r="F23" s="17"/>
      <c r="G23" s="18">
        <v>1</v>
      </c>
      <c r="H23" s="17"/>
      <c r="I23" s="18">
        <v>1</v>
      </c>
      <c r="J23" s="17"/>
      <c r="K23" s="17"/>
      <c r="L23" s="18">
        <v>1</v>
      </c>
      <c r="M23" s="17"/>
      <c r="N23" s="18">
        <v>1</v>
      </c>
      <c r="O23" s="17"/>
      <c r="P23" s="22">
        <f>[1]Presupuesto!E71</f>
        <v>13200</v>
      </c>
      <c r="Q23" s="20"/>
      <c r="R23" s="21"/>
      <c r="S23" s="21"/>
    </row>
    <row r="24" spans="1:19" ht="54" x14ac:dyDescent="0.25">
      <c r="A24" s="15" t="s">
        <v>67</v>
      </c>
      <c r="B24" s="15" t="s">
        <v>68</v>
      </c>
      <c r="C24" s="27" t="s">
        <v>69</v>
      </c>
      <c r="D24" s="17"/>
      <c r="E24" s="17"/>
      <c r="F24" s="17"/>
      <c r="G24" s="18">
        <v>2</v>
      </c>
      <c r="H24" s="17"/>
      <c r="I24" s="17"/>
      <c r="J24" s="18">
        <v>1</v>
      </c>
      <c r="K24" s="17"/>
      <c r="L24" s="18">
        <v>2</v>
      </c>
      <c r="M24" s="17"/>
      <c r="N24" s="17"/>
      <c r="O24" s="17"/>
      <c r="P24" s="22">
        <f>[1]Presupuesto!E79</f>
        <v>5447</v>
      </c>
      <c r="Q24" s="20"/>
      <c r="R24" s="21"/>
      <c r="S24" s="21"/>
    </row>
    <row r="25" spans="1:19" ht="54" x14ac:dyDescent="0.25">
      <c r="A25" s="15" t="s">
        <v>70</v>
      </c>
      <c r="B25" s="15" t="s">
        <v>71</v>
      </c>
      <c r="C25" s="27" t="s">
        <v>72</v>
      </c>
      <c r="D25" s="17"/>
      <c r="E25" s="18">
        <v>5</v>
      </c>
      <c r="F25" s="18">
        <v>5</v>
      </c>
      <c r="G25" s="17"/>
      <c r="H25" s="18">
        <v>5</v>
      </c>
      <c r="I25" s="17"/>
      <c r="J25" s="17"/>
      <c r="K25" s="17"/>
      <c r="L25" s="18">
        <v>5</v>
      </c>
      <c r="M25" s="17"/>
      <c r="N25" s="18">
        <v>5</v>
      </c>
      <c r="O25" s="18">
        <v>5</v>
      </c>
      <c r="P25" s="22">
        <f>[1]Presupuesto!E90</f>
        <v>19900</v>
      </c>
      <c r="Q25" s="20"/>
      <c r="R25" s="21"/>
      <c r="S25" s="21"/>
    </row>
    <row r="26" spans="1:19" ht="54" x14ac:dyDescent="0.25">
      <c r="A26" s="15" t="s">
        <v>73</v>
      </c>
      <c r="B26" s="15" t="s">
        <v>74</v>
      </c>
      <c r="C26" s="27" t="s">
        <v>75</v>
      </c>
      <c r="D26" s="17"/>
      <c r="E26" s="17"/>
      <c r="F26" s="17"/>
      <c r="G26" s="18">
        <v>1</v>
      </c>
      <c r="H26" s="17"/>
      <c r="I26" s="18">
        <v>1</v>
      </c>
      <c r="J26" s="17"/>
      <c r="K26" s="18">
        <v>1</v>
      </c>
      <c r="L26" s="17"/>
      <c r="M26" s="18">
        <v>1</v>
      </c>
      <c r="N26" s="17"/>
      <c r="O26" s="18">
        <v>1</v>
      </c>
      <c r="P26" s="22">
        <f>[1]Presupuesto!E96</f>
        <v>33729</v>
      </c>
      <c r="Q26" s="20"/>
      <c r="R26" s="21"/>
      <c r="S26" s="21"/>
    </row>
    <row r="27" spans="1:19" ht="40.5" x14ac:dyDescent="0.25">
      <c r="A27" s="15" t="s">
        <v>76</v>
      </c>
      <c r="B27" s="15" t="s">
        <v>77</v>
      </c>
      <c r="C27" s="16" t="s">
        <v>78</v>
      </c>
      <c r="D27" s="17"/>
      <c r="E27" s="17"/>
      <c r="F27" s="18">
        <v>1</v>
      </c>
      <c r="G27" s="17"/>
      <c r="H27" s="17"/>
      <c r="I27" s="18">
        <v>1</v>
      </c>
      <c r="J27" s="17"/>
      <c r="K27" s="17"/>
      <c r="L27" s="18">
        <v>1</v>
      </c>
      <c r="M27" s="17"/>
      <c r="N27" s="17"/>
      <c r="O27" s="18">
        <v>1</v>
      </c>
      <c r="P27" s="22">
        <f>[1]Presupuesto!E102</f>
        <v>175000</v>
      </c>
      <c r="Q27" s="20"/>
      <c r="R27" s="21"/>
      <c r="S27" s="21"/>
    </row>
    <row r="28" spans="1:19" ht="44.25" customHeight="1" x14ac:dyDescent="0.25">
      <c r="A28" s="29" t="s">
        <v>79</v>
      </c>
      <c r="B28" s="15" t="s">
        <v>80</v>
      </c>
      <c r="C28" s="16" t="s">
        <v>81</v>
      </c>
      <c r="D28" s="17"/>
      <c r="E28" s="17"/>
      <c r="F28" s="18">
        <v>1</v>
      </c>
      <c r="G28" s="17"/>
      <c r="H28" s="18">
        <v>1</v>
      </c>
      <c r="I28" s="18">
        <v>1</v>
      </c>
      <c r="J28" s="17"/>
      <c r="K28" s="17"/>
      <c r="L28" s="18">
        <v>1</v>
      </c>
      <c r="M28" s="17"/>
      <c r="N28" s="18">
        <v>1</v>
      </c>
      <c r="O28" s="17"/>
      <c r="P28" s="30"/>
      <c r="Q28" s="20"/>
      <c r="R28" s="21"/>
      <c r="S28" s="21"/>
    </row>
    <row r="29" spans="1:19" ht="84" customHeight="1" x14ac:dyDescent="0.25">
      <c r="A29" s="12" t="s">
        <v>82</v>
      </c>
      <c r="B29" s="12"/>
      <c r="C29" s="12"/>
      <c r="D29" s="12"/>
      <c r="E29" s="12"/>
      <c r="F29" s="12"/>
      <c r="G29" s="12"/>
      <c r="H29" s="12"/>
      <c r="I29" s="12"/>
      <c r="J29" s="12"/>
      <c r="K29" s="12"/>
      <c r="L29" s="12"/>
      <c r="M29" s="12"/>
      <c r="N29" s="12"/>
      <c r="O29" s="12"/>
      <c r="P29" s="13">
        <f>P30+P31+P32+P33+P34+P35+P36+P37</f>
        <v>4766</v>
      </c>
      <c r="Q29" s="12"/>
      <c r="R29" s="12"/>
      <c r="S29" s="12"/>
    </row>
    <row r="30" spans="1:19" ht="40.5" x14ac:dyDescent="0.25">
      <c r="A30" s="14" t="s">
        <v>83</v>
      </c>
      <c r="B30" s="15" t="s">
        <v>84</v>
      </c>
      <c r="C30" s="16" t="s">
        <v>85</v>
      </c>
      <c r="D30" s="17"/>
      <c r="E30" s="17"/>
      <c r="F30" s="17"/>
      <c r="G30" s="18">
        <v>3</v>
      </c>
      <c r="H30" s="17"/>
      <c r="I30" s="17"/>
      <c r="J30" s="17"/>
      <c r="K30" s="17"/>
      <c r="L30" s="17"/>
      <c r="M30" s="17"/>
      <c r="N30" s="17"/>
      <c r="O30" s="17"/>
      <c r="P30" s="25">
        <f>[1]Presupuesto!E113</f>
        <v>4766</v>
      </c>
      <c r="Q30" s="20"/>
      <c r="R30" s="21"/>
      <c r="S30" s="21"/>
    </row>
    <row r="31" spans="1:19" ht="40.5" x14ac:dyDescent="0.25">
      <c r="A31" s="29" t="s">
        <v>86</v>
      </c>
      <c r="B31" s="15" t="s">
        <v>87</v>
      </c>
      <c r="C31" s="31" t="s">
        <v>88</v>
      </c>
      <c r="D31" s="17"/>
      <c r="E31" s="17"/>
      <c r="F31" s="17"/>
      <c r="G31" s="18">
        <v>3</v>
      </c>
      <c r="H31" s="17"/>
      <c r="I31" s="17"/>
      <c r="J31" s="17"/>
      <c r="K31" s="17"/>
      <c r="L31" s="17"/>
      <c r="M31" s="17"/>
      <c r="N31" s="17"/>
      <c r="O31" s="17"/>
      <c r="P31" s="32"/>
      <c r="Q31" s="20"/>
      <c r="R31" s="21"/>
      <c r="S31" s="21"/>
    </row>
    <row r="32" spans="1:19" ht="40.5" x14ac:dyDescent="0.25">
      <c r="A32" s="29" t="s">
        <v>89</v>
      </c>
      <c r="B32" s="15" t="s">
        <v>87</v>
      </c>
      <c r="C32" s="31" t="s">
        <v>88</v>
      </c>
      <c r="D32" s="17"/>
      <c r="E32" s="17"/>
      <c r="F32" s="18"/>
      <c r="G32" s="17"/>
      <c r="H32" s="18"/>
      <c r="I32" s="17"/>
      <c r="J32" s="18"/>
      <c r="K32" s="17"/>
      <c r="L32" s="18"/>
      <c r="M32" s="17"/>
      <c r="N32" s="18"/>
      <c r="O32" s="17"/>
      <c r="P32" s="32"/>
      <c r="Q32" s="20"/>
      <c r="R32" s="21"/>
      <c r="S32" s="21"/>
    </row>
    <row r="33" spans="1:19" ht="74.25" customHeight="1" x14ac:dyDescent="0.3">
      <c r="A33" s="33" t="s">
        <v>90</v>
      </c>
      <c r="B33" s="14" t="s">
        <v>91</v>
      </c>
      <c r="C33" s="34" t="s">
        <v>92</v>
      </c>
      <c r="D33" s="17"/>
      <c r="E33" s="17"/>
      <c r="F33" s="18"/>
      <c r="G33" s="17"/>
      <c r="H33" s="18"/>
      <c r="I33" s="17"/>
      <c r="J33" s="18"/>
      <c r="K33" s="17"/>
      <c r="L33" s="18"/>
      <c r="M33" s="17"/>
      <c r="N33" s="18"/>
      <c r="O33" s="17"/>
      <c r="P33" s="32"/>
      <c r="Q33" s="20"/>
      <c r="R33" s="35"/>
      <c r="S33" s="35"/>
    </row>
    <row r="34" spans="1:19" ht="94.5" x14ac:dyDescent="0.3">
      <c r="A34" s="29" t="s">
        <v>93</v>
      </c>
      <c r="B34" s="15" t="s">
        <v>94</v>
      </c>
      <c r="C34" s="23" t="s">
        <v>95</v>
      </c>
      <c r="D34" s="17"/>
      <c r="E34" s="18">
        <v>5</v>
      </c>
      <c r="F34" s="17"/>
      <c r="G34" s="17"/>
      <c r="H34" s="17"/>
      <c r="I34" s="17"/>
      <c r="J34" s="17"/>
      <c r="K34" s="17"/>
      <c r="L34" s="17"/>
      <c r="M34" s="17"/>
      <c r="N34" s="17"/>
      <c r="O34" s="17"/>
      <c r="P34" s="30"/>
      <c r="Q34" s="20"/>
      <c r="R34" s="35"/>
      <c r="S34" s="35"/>
    </row>
    <row r="35" spans="1:19" ht="27" x14ac:dyDescent="0.3">
      <c r="A35" s="29" t="s">
        <v>96</v>
      </c>
      <c r="B35" s="15" t="s">
        <v>97</v>
      </c>
      <c r="C35" s="31" t="s">
        <v>98</v>
      </c>
      <c r="D35" s="17"/>
      <c r="E35" s="17"/>
      <c r="F35" s="17"/>
      <c r="G35" s="18">
        <v>3</v>
      </c>
      <c r="H35" s="17"/>
      <c r="I35" s="17"/>
      <c r="J35" s="17"/>
      <c r="K35" s="17"/>
      <c r="L35" s="17"/>
      <c r="M35" s="17"/>
      <c r="N35" s="17"/>
      <c r="O35" s="17"/>
      <c r="P35" s="30"/>
      <c r="Q35" s="20"/>
      <c r="R35" s="35"/>
      <c r="S35" s="35"/>
    </row>
    <row r="36" spans="1:19" ht="40.5" x14ac:dyDescent="0.3">
      <c r="A36" s="26" t="s">
        <v>99</v>
      </c>
      <c r="B36" s="15" t="s">
        <v>100</v>
      </c>
      <c r="C36" s="16" t="s">
        <v>101</v>
      </c>
      <c r="D36" s="17"/>
      <c r="E36" s="18">
        <v>2</v>
      </c>
      <c r="F36" s="18">
        <v>2</v>
      </c>
      <c r="G36" s="18">
        <v>2</v>
      </c>
      <c r="H36" s="17"/>
      <c r="I36" s="18">
        <v>2</v>
      </c>
      <c r="J36" s="17"/>
      <c r="K36" s="18">
        <v>2</v>
      </c>
      <c r="L36" s="17"/>
      <c r="M36" s="18">
        <v>2</v>
      </c>
      <c r="N36" s="17"/>
      <c r="O36" s="17"/>
      <c r="P36" s="30"/>
      <c r="Q36" s="20"/>
      <c r="R36" s="35"/>
      <c r="S36" s="35"/>
    </row>
    <row r="37" spans="1:19" ht="27" x14ac:dyDescent="0.3">
      <c r="A37" s="36" t="s">
        <v>102</v>
      </c>
      <c r="B37" s="15" t="s">
        <v>103</v>
      </c>
      <c r="C37" s="16" t="s">
        <v>104</v>
      </c>
      <c r="D37" s="17"/>
      <c r="E37" s="17"/>
      <c r="F37" s="17"/>
      <c r="G37" s="18">
        <v>1</v>
      </c>
      <c r="H37" s="17"/>
      <c r="I37" s="17"/>
      <c r="J37" s="17"/>
      <c r="K37" s="17"/>
      <c r="L37" s="17"/>
      <c r="M37" s="17"/>
      <c r="N37" s="17"/>
      <c r="O37" s="17"/>
      <c r="P37" s="30"/>
      <c r="Q37" s="20"/>
      <c r="R37" s="35"/>
      <c r="S37" s="35"/>
    </row>
    <row r="38" spans="1:19" ht="15.75" thickBot="1" x14ac:dyDescent="0.3">
      <c r="A38" s="37"/>
      <c r="B38" s="37"/>
      <c r="C38" s="37"/>
      <c r="D38" s="37"/>
      <c r="E38" s="37"/>
      <c r="F38" s="37"/>
      <c r="G38" s="37"/>
      <c r="H38" s="37"/>
      <c r="I38" s="37"/>
      <c r="J38" s="37"/>
      <c r="K38" s="37"/>
      <c r="L38" s="37"/>
      <c r="M38" s="37"/>
      <c r="N38" s="37"/>
      <c r="O38" s="37"/>
      <c r="P38" s="38">
        <f>P11+P15+P19+P29</f>
        <v>352451</v>
      </c>
      <c r="Q38" s="37"/>
      <c r="R38" s="37"/>
      <c r="S38" s="37"/>
    </row>
  </sheetData>
  <mergeCells count="13">
    <mergeCell ref="M8:O8"/>
    <mergeCell ref="P8:R8"/>
    <mergeCell ref="S8:S9"/>
    <mergeCell ref="A1:S1"/>
    <mergeCell ref="A2:S2"/>
    <mergeCell ref="A3:S3"/>
    <mergeCell ref="A4:C4"/>
    <mergeCell ref="A8:A9"/>
    <mergeCell ref="B8:B9"/>
    <mergeCell ref="C8:C9"/>
    <mergeCell ref="D8:F8"/>
    <mergeCell ref="G8:I8"/>
    <mergeCell ref="J8:L8"/>
  </mergeCells>
  <pageMargins left="0.70866141732283472" right="0.70866141732283472" top="0.74803149606299213" bottom="0.74803149606299213" header="0.31496062992125984" footer="0.31496062992125984"/>
  <pageSetup paperSize="7"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U85"/>
  <sheetViews>
    <sheetView zoomScale="87" zoomScaleNormal="87" workbookViewId="0">
      <selection activeCell="S12" sqref="S12:S68"/>
    </sheetView>
  </sheetViews>
  <sheetFormatPr baseColWidth="10" defaultColWidth="11.42578125" defaultRowHeight="15" x14ac:dyDescent="0.25"/>
  <cols>
    <col min="1" max="1" width="34.7109375" customWidth="1"/>
    <col min="2" max="2" width="28" customWidth="1"/>
    <col min="3" max="3" width="26.7109375" customWidth="1"/>
    <col min="4" max="4" width="7.28515625" customWidth="1"/>
    <col min="5" max="5" width="4.42578125" customWidth="1"/>
    <col min="6" max="6" width="4.28515625" customWidth="1"/>
    <col min="7" max="7" width="5.5703125" customWidth="1"/>
    <col min="8" max="10" width="4.5703125" customWidth="1"/>
    <col min="11" max="11" width="5.85546875" customWidth="1"/>
    <col min="12" max="13" width="5" customWidth="1"/>
    <col min="14" max="14" width="4.7109375" customWidth="1"/>
    <col min="15" max="15" width="4.42578125" customWidth="1"/>
    <col min="16" max="16" width="17.85546875" style="149" customWidth="1"/>
    <col min="17" max="17" width="12.28515625" customWidth="1"/>
    <col min="18" max="18" width="11" customWidth="1"/>
    <col min="19" max="19" width="11.28515625" customWidth="1"/>
  </cols>
  <sheetData>
    <row r="1" spans="1:19" ht="33" customHeight="1" x14ac:dyDescent="0.4">
      <c r="A1" s="1429" t="s">
        <v>0</v>
      </c>
      <c r="B1" s="1429"/>
      <c r="C1" s="1429"/>
      <c r="D1" s="1429"/>
      <c r="E1" s="1429"/>
      <c r="F1" s="1429"/>
      <c r="G1" s="1429"/>
      <c r="H1" s="1429"/>
      <c r="I1" s="1429"/>
      <c r="J1" s="1429"/>
      <c r="K1" s="1429"/>
      <c r="L1" s="1429"/>
      <c r="M1" s="1429"/>
      <c r="N1" s="1429"/>
      <c r="O1" s="1429"/>
      <c r="P1" s="1429"/>
      <c r="Q1" s="1429"/>
      <c r="R1" s="1429"/>
      <c r="S1" s="1429"/>
    </row>
    <row r="2" spans="1:19" ht="20.25" x14ac:dyDescent="0.25">
      <c r="A2" s="1391" t="s">
        <v>1</v>
      </c>
      <c r="B2" s="1391"/>
      <c r="C2" s="1391"/>
      <c r="D2" s="1391"/>
      <c r="E2" s="1391"/>
      <c r="F2" s="1391"/>
      <c r="G2" s="1391"/>
      <c r="H2" s="1391"/>
      <c r="I2" s="1391"/>
      <c r="J2" s="1391"/>
      <c r="K2" s="1391"/>
      <c r="L2" s="1391"/>
      <c r="M2" s="1391"/>
      <c r="N2" s="1391"/>
      <c r="O2" s="1391"/>
      <c r="P2" s="1391"/>
      <c r="Q2" s="1391"/>
      <c r="R2" s="1391"/>
      <c r="S2" s="1391"/>
    </row>
    <row r="3" spans="1:19" ht="20.25" customHeight="1" x14ac:dyDescent="0.3">
      <c r="A3" s="1390" t="s">
        <v>2</v>
      </c>
      <c r="B3" s="1390"/>
      <c r="C3" s="1390"/>
      <c r="D3" s="1390"/>
      <c r="E3" s="1390"/>
      <c r="F3" s="1390"/>
      <c r="G3" s="1390"/>
      <c r="H3" s="1390"/>
      <c r="I3" s="1390"/>
      <c r="J3" s="1390"/>
      <c r="K3" s="1390"/>
      <c r="L3" s="1390"/>
      <c r="M3" s="1390"/>
      <c r="N3" s="1390"/>
      <c r="O3" s="1390"/>
      <c r="P3" s="1390"/>
      <c r="Q3" s="1390"/>
      <c r="R3" s="1390"/>
      <c r="S3" s="1390"/>
    </row>
    <row r="4" spans="1:19" ht="24" customHeight="1" x14ac:dyDescent="0.35">
      <c r="A4" s="41" t="s">
        <v>1255</v>
      </c>
      <c r="B4" s="570"/>
      <c r="C4" s="570"/>
      <c r="D4" s="571"/>
      <c r="E4" s="571"/>
      <c r="F4" s="571"/>
      <c r="G4" s="571"/>
      <c r="H4" s="39"/>
      <c r="I4" s="39"/>
      <c r="J4" s="39"/>
      <c r="K4" s="203"/>
      <c r="L4" s="203"/>
      <c r="M4" s="203"/>
      <c r="N4" s="203"/>
      <c r="O4" s="203"/>
      <c r="P4" s="572"/>
      <c r="Q4" s="203"/>
      <c r="R4" s="573"/>
      <c r="S4" s="574"/>
    </row>
    <row r="5" spans="1:19" ht="21" customHeight="1" x14ac:dyDescent="0.35">
      <c r="A5" s="41" t="s">
        <v>4</v>
      </c>
      <c r="B5" s="41"/>
      <c r="C5" s="41"/>
      <c r="D5" s="42"/>
      <c r="E5" s="42"/>
      <c r="F5" s="42"/>
      <c r="G5" s="42"/>
      <c r="H5" s="43"/>
      <c r="I5" s="43"/>
      <c r="J5" s="43"/>
      <c r="K5" s="208"/>
      <c r="L5" s="208"/>
      <c r="M5" s="208"/>
      <c r="N5" s="208"/>
      <c r="O5" s="208"/>
      <c r="P5" s="575"/>
      <c r="R5" s="576"/>
      <c r="S5" s="204"/>
    </row>
    <row r="6" spans="1:19" s="8" customFormat="1" ht="18.75" x14ac:dyDescent="0.3">
      <c r="A6" s="42" t="s">
        <v>1256</v>
      </c>
      <c r="B6" s="42"/>
      <c r="C6" s="46"/>
      <c r="D6" s="42"/>
      <c r="E6" s="42"/>
      <c r="F6" s="42"/>
      <c r="G6" s="42"/>
      <c r="H6" s="41"/>
      <c r="I6" s="41"/>
      <c r="J6" s="41"/>
      <c r="K6" s="215"/>
      <c r="L6" s="215"/>
      <c r="M6" s="215"/>
      <c r="N6" s="215"/>
      <c r="O6" s="215"/>
      <c r="P6" s="577"/>
      <c r="Q6" s="215"/>
      <c r="R6" s="215"/>
      <c r="S6" s="216"/>
    </row>
    <row r="7" spans="1:19" s="8" customFormat="1" ht="18.75" x14ac:dyDescent="0.3">
      <c r="A7" s="42" t="s">
        <v>1257</v>
      </c>
      <c r="B7" s="42"/>
      <c r="C7" s="46"/>
      <c r="D7" s="42"/>
      <c r="E7" s="42"/>
      <c r="F7" s="42"/>
      <c r="G7" s="42"/>
      <c r="H7" s="41"/>
      <c r="I7" s="41"/>
      <c r="J7" s="41"/>
      <c r="K7" s="215"/>
      <c r="L7" s="215"/>
      <c r="M7" s="215"/>
      <c r="N7" s="215"/>
      <c r="O7" s="215"/>
      <c r="P7" s="577"/>
      <c r="Q7" s="215"/>
      <c r="R7" s="215"/>
      <c r="S7" s="216"/>
    </row>
    <row r="8" spans="1:19" ht="15" customHeight="1" x14ac:dyDescent="0.25">
      <c r="A8" s="1467" t="s">
        <v>7</v>
      </c>
      <c r="B8" s="1467" t="s">
        <v>8</v>
      </c>
      <c r="C8" s="1467" t="s">
        <v>9</v>
      </c>
      <c r="D8" s="1470" t="s">
        <v>10</v>
      </c>
      <c r="E8" s="1470"/>
      <c r="F8" s="1470"/>
      <c r="G8" s="1471" t="s">
        <v>11</v>
      </c>
      <c r="H8" s="1471"/>
      <c r="I8" s="1471"/>
      <c r="J8" s="1471" t="s">
        <v>12</v>
      </c>
      <c r="K8" s="1471"/>
      <c r="L8" s="1471"/>
      <c r="M8" s="1471" t="s">
        <v>13</v>
      </c>
      <c r="N8" s="1471"/>
      <c r="O8" s="1471"/>
      <c r="P8" s="1466" t="s">
        <v>14</v>
      </c>
      <c r="Q8" s="1466"/>
      <c r="R8" s="1466"/>
      <c r="S8" s="1467" t="s">
        <v>15</v>
      </c>
    </row>
    <row r="9" spans="1:19" ht="24.75" customHeight="1" x14ac:dyDescent="0.25">
      <c r="A9" s="1467"/>
      <c r="B9" s="1467"/>
      <c r="C9" s="1467"/>
      <c r="D9" s="578" t="s">
        <v>16</v>
      </c>
      <c r="E9" s="578" t="s">
        <v>17</v>
      </c>
      <c r="F9" s="578" t="s">
        <v>18</v>
      </c>
      <c r="G9" s="578" t="s">
        <v>19</v>
      </c>
      <c r="H9" s="578" t="s">
        <v>20</v>
      </c>
      <c r="I9" s="578" t="s">
        <v>21</v>
      </c>
      <c r="J9" s="578" t="s">
        <v>22</v>
      </c>
      <c r="K9" s="578" t="s">
        <v>23</v>
      </c>
      <c r="L9" s="578" t="s">
        <v>24</v>
      </c>
      <c r="M9" s="578" t="s">
        <v>25</v>
      </c>
      <c r="N9" s="578" t="s">
        <v>26</v>
      </c>
      <c r="O9" s="578" t="s">
        <v>27</v>
      </c>
      <c r="P9" s="579" t="s">
        <v>28</v>
      </c>
      <c r="Q9" s="580" t="s">
        <v>29</v>
      </c>
      <c r="R9" s="580" t="s">
        <v>30</v>
      </c>
      <c r="S9" s="1467"/>
    </row>
    <row r="10" spans="1:19" ht="54.75" customHeight="1" x14ac:dyDescent="0.25">
      <c r="A10" s="581" t="s">
        <v>31</v>
      </c>
      <c r="B10" s="49" t="s">
        <v>32</v>
      </c>
      <c r="C10" s="50">
        <v>0.9</v>
      </c>
      <c r="D10" s="581"/>
      <c r="E10" s="581"/>
      <c r="F10" s="581"/>
      <c r="G10" s="581"/>
      <c r="H10" s="581"/>
      <c r="I10" s="581"/>
      <c r="J10" s="581"/>
      <c r="K10" s="581"/>
      <c r="L10" s="581"/>
      <c r="M10" s="581"/>
      <c r="N10" s="581"/>
      <c r="O10" s="581"/>
      <c r="P10" s="582"/>
      <c r="Q10" s="581"/>
      <c r="R10" s="581"/>
      <c r="S10" s="581"/>
    </row>
    <row r="11" spans="1:19" ht="42.75" customHeight="1" x14ac:dyDescent="0.25">
      <c r="A11" s="583" t="s">
        <v>1258</v>
      </c>
      <c r="B11" s="583"/>
      <c r="C11" s="583"/>
      <c r="D11" s="583"/>
      <c r="E11" s="583"/>
      <c r="F11" s="583"/>
      <c r="G11" s="583"/>
      <c r="H11" s="583"/>
      <c r="I11" s="583"/>
      <c r="J11" s="583"/>
      <c r="K11" s="583"/>
      <c r="L11" s="583"/>
      <c r="M11" s="583"/>
      <c r="N11" s="583"/>
      <c r="O11" s="583"/>
      <c r="P11" s="584">
        <f>SUM(P12:P29)</f>
        <v>28885076.48</v>
      </c>
      <c r="Q11" s="583"/>
      <c r="R11" s="583"/>
      <c r="S11" s="583"/>
    </row>
    <row r="12" spans="1:19" s="591" customFormat="1" ht="30" customHeight="1" x14ac:dyDescent="0.25">
      <c r="A12" s="1468" t="s">
        <v>1259</v>
      </c>
      <c r="B12" s="1457" t="s">
        <v>1260</v>
      </c>
      <c r="C12" s="585" t="s">
        <v>1261</v>
      </c>
      <c r="D12" s="586"/>
      <c r="E12" s="586"/>
      <c r="F12" s="586"/>
      <c r="G12" s="586"/>
      <c r="H12" s="587">
        <v>10</v>
      </c>
      <c r="I12" s="586"/>
      <c r="J12" s="586"/>
      <c r="K12" s="586"/>
      <c r="L12" s="586"/>
      <c r="M12" s="586"/>
      <c r="N12" s="586"/>
      <c r="O12" s="586"/>
      <c r="P12" s="588">
        <v>3600000</v>
      </c>
      <c r="Q12" s="589"/>
      <c r="R12" s="589"/>
      <c r="S12" s="590" t="s">
        <v>1262</v>
      </c>
    </row>
    <row r="13" spans="1:19" s="591" customFormat="1" ht="29.25" customHeight="1" x14ac:dyDescent="0.25">
      <c r="A13" s="1468"/>
      <c r="B13" s="1457"/>
      <c r="C13" s="585" t="s">
        <v>1263</v>
      </c>
      <c r="D13" s="586"/>
      <c r="E13" s="586"/>
      <c r="F13" s="586"/>
      <c r="G13" s="586"/>
      <c r="H13" s="587">
        <v>6</v>
      </c>
      <c r="I13" s="586"/>
      <c r="J13" s="586"/>
      <c r="K13" s="586"/>
      <c r="L13" s="586"/>
      <c r="M13" s="586"/>
      <c r="N13" s="586"/>
      <c r="O13" s="586"/>
      <c r="P13" s="588">
        <v>840000</v>
      </c>
      <c r="Q13" s="589"/>
      <c r="R13" s="589"/>
      <c r="S13" s="590" t="s">
        <v>1262</v>
      </c>
    </row>
    <row r="14" spans="1:19" s="591" customFormat="1" ht="29.25" customHeight="1" x14ac:dyDescent="0.25">
      <c r="A14" s="1468"/>
      <c r="B14" s="1457"/>
      <c r="C14" s="592" t="s">
        <v>1264</v>
      </c>
      <c r="D14" s="593"/>
      <c r="E14" s="593"/>
      <c r="F14" s="587">
        <v>10</v>
      </c>
      <c r="G14" s="593"/>
      <c r="H14" s="593"/>
      <c r="I14" s="593"/>
      <c r="J14" s="593"/>
      <c r="K14" s="593"/>
      <c r="L14" s="593"/>
      <c r="M14" s="593"/>
      <c r="N14" s="593"/>
      <c r="O14" s="593"/>
      <c r="P14" s="588">
        <v>10000000</v>
      </c>
      <c r="Q14" s="589"/>
      <c r="R14" s="589"/>
      <c r="S14" s="590"/>
    </row>
    <row r="15" spans="1:19" s="591" customFormat="1" ht="42" customHeight="1" x14ac:dyDescent="0.25">
      <c r="A15" s="1468"/>
      <c r="B15" s="1457"/>
      <c r="C15" s="592" t="s">
        <v>1265</v>
      </c>
      <c r="D15" s="593"/>
      <c r="E15" s="593"/>
      <c r="F15" s="593"/>
      <c r="G15" s="587">
        <v>2</v>
      </c>
      <c r="H15" s="593"/>
      <c r="I15" s="593"/>
      <c r="J15" s="593"/>
      <c r="K15" s="593"/>
      <c r="L15" s="593"/>
      <c r="M15" s="593"/>
      <c r="N15" s="593"/>
      <c r="O15" s="593"/>
      <c r="P15" s="588">
        <v>80000</v>
      </c>
      <c r="Q15" s="589"/>
      <c r="R15" s="589"/>
      <c r="S15" s="590" t="s">
        <v>1262</v>
      </c>
    </row>
    <row r="16" spans="1:19" s="595" customFormat="1" ht="28.5" customHeight="1" x14ac:dyDescent="0.25">
      <c r="A16" s="1458" t="s">
        <v>1266</v>
      </c>
      <c r="B16" s="1469" t="s">
        <v>1267</v>
      </c>
      <c r="C16" s="592" t="s">
        <v>1268</v>
      </c>
      <c r="D16" s="593"/>
      <c r="E16" s="587">
        <v>8</v>
      </c>
      <c r="F16" s="593"/>
      <c r="G16" s="593"/>
      <c r="H16" s="593"/>
      <c r="I16" s="593"/>
      <c r="J16" s="593"/>
      <c r="K16" s="593"/>
      <c r="L16" s="593"/>
      <c r="M16" s="593"/>
      <c r="N16" s="593"/>
      <c r="O16" s="593"/>
      <c r="P16" s="588">
        <v>102070.72</v>
      </c>
      <c r="Q16" s="594"/>
      <c r="R16" s="594"/>
      <c r="S16" s="590" t="s">
        <v>1262</v>
      </c>
    </row>
    <row r="17" spans="1:19" s="595" customFormat="1" ht="43.5" customHeight="1" x14ac:dyDescent="0.25">
      <c r="A17" s="1458"/>
      <c r="B17" s="1469"/>
      <c r="C17" s="592" t="s">
        <v>1269</v>
      </c>
      <c r="D17" s="596"/>
      <c r="E17" s="596"/>
      <c r="F17" s="596"/>
      <c r="G17" s="596"/>
      <c r="H17" s="596"/>
      <c r="I17" s="596"/>
      <c r="J17" s="596"/>
      <c r="K17" s="596"/>
      <c r="L17" s="596"/>
      <c r="M17" s="596"/>
      <c r="N17" s="596"/>
      <c r="O17" s="596"/>
      <c r="P17" s="588">
        <v>53995</v>
      </c>
      <c r="Q17" s="594"/>
      <c r="R17" s="594"/>
      <c r="S17" s="590"/>
    </row>
    <row r="18" spans="1:19" s="595" customFormat="1" ht="27.75" customHeight="1" x14ac:dyDescent="0.25">
      <c r="A18" s="1458"/>
      <c r="B18" s="1469"/>
      <c r="C18" s="592" t="s">
        <v>1270</v>
      </c>
      <c r="D18" s="596"/>
      <c r="E18" s="596"/>
      <c r="F18" s="596"/>
      <c r="G18" s="596"/>
      <c r="H18" s="596"/>
      <c r="I18" s="596"/>
      <c r="J18" s="596"/>
      <c r="K18" s="596"/>
      <c r="L18" s="596"/>
      <c r="M18" s="596"/>
      <c r="N18" s="596"/>
      <c r="O18" s="596"/>
      <c r="P18" s="588">
        <v>858168</v>
      </c>
      <c r="Q18" s="594"/>
      <c r="R18" s="594"/>
      <c r="S18" s="590"/>
    </row>
    <row r="19" spans="1:19" s="595" customFormat="1" ht="59.25" customHeight="1" x14ac:dyDescent="0.25">
      <c r="A19" s="1458"/>
      <c r="B19" s="1469"/>
      <c r="C19" s="592" t="s">
        <v>1271</v>
      </c>
      <c r="D19" s="596"/>
      <c r="E19" s="596"/>
      <c r="F19" s="596"/>
      <c r="G19" s="596"/>
      <c r="H19" s="596"/>
      <c r="I19" s="596"/>
      <c r="J19" s="596"/>
      <c r="K19" s="596"/>
      <c r="L19" s="596"/>
      <c r="M19" s="596"/>
      <c r="N19" s="596"/>
      <c r="O19" s="596"/>
      <c r="P19" s="588">
        <v>107271</v>
      </c>
      <c r="Q19" s="594"/>
      <c r="R19" s="594"/>
      <c r="S19" s="590"/>
    </row>
    <row r="20" spans="1:19" s="595" customFormat="1" ht="88.5" customHeight="1" x14ac:dyDescent="0.25">
      <c r="A20" s="1458"/>
      <c r="B20" s="1469"/>
      <c r="C20" s="592" t="s">
        <v>1272</v>
      </c>
      <c r="D20" s="596"/>
      <c r="E20" s="596"/>
      <c r="F20" s="596"/>
      <c r="G20" s="596"/>
      <c r="H20" s="596"/>
      <c r="I20" s="596"/>
      <c r="J20" s="596"/>
      <c r="K20" s="596"/>
      <c r="L20" s="596"/>
      <c r="M20" s="596"/>
      <c r="N20" s="596"/>
      <c r="O20" s="596"/>
      <c r="P20" s="588">
        <v>355637.44</v>
      </c>
      <c r="Q20" s="594"/>
      <c r="R20" s="594"/>
      <c r="S20" s="590"/>
    </row>
    <row r="21" spans="1:19" s="595" customFormat="1" ht="47.25" customHeight="1" x14ac:dyDescent="0.25">
      <c r="A21" s="1457" t="s">
        <v>1273</v>
      </c>
      <c r="B21" s="1457" t="s">
        <v>1274</v>
      </c>
      <c r="C21" s="592" t="s">
        <v>1275</v>
      </c>
      <c r="D21" s="593"/>
      <c r="E21" s="593"/>
      <c r="F21" s="587">
        <v>5</v>
      </c>
      <c r="G21" s="593"/>
      <c r="H21" s="593"/>
      <c r="I21" s="587">
        <v>5</v>
      </c>
      <c r="J21" s="593"/>
      <c r="K21" s="593"/>
      <c r="L21" s="587">
        <v>5</v>
      </c>
      <c r="M21" s="593"/>
      <c r="N21" s="593"/>
      <c r="O21" s="587">
        <v>5</v>
      </c>
      <c r="P21" s="597"/>
      <c r="Q21" s="594"/>
      <c r="R21" s="594"/>
      <c r="S21" s="590" t="s">
        <v>1276</v>
      </c>
    </row>
    <row r="22" spans="1:19" s="595" customFormat="1" ht="34.5" customHeight="1" x14ac:dyDescent="0.25">
      <c r="A22" s="1457"/>
      <c r="B22" s="1457"/>
      <c r="C22" s="592" t="s">
        <v>1277</v>
      </c>
      <c r="D22" s="593"/>
      <c r="E22" s="587">
        <v>600</v>
      </c>
      <c r="F22" s="593"/>
      <c r="G22" s="593"/>
      <c r="H22" s="593"/>
      <c r="I22" s="593"/>
      <c r="J22" s="593"/>
      <c r="K22" s="593"/>
      <c r="L22" s="593"/>
      <c r="M22" s="593"/>
      <c r="N22" s="593"/>
      <c r="O22" s="593"/>
      <c r="P22" s="598">
        <v>4322880</v>
      </c>
      <c r="Q22" s="594"/>
      <c r="R22" s="594"/>
      <c r="S22" s="590"/>
    </row>
    <row r="23" spans="1:19" s="595" customFormat="1" ht="42" customHeight="1" x14ac:dyDescent="0.25">
      <c r="A23" s="1457"/>
      <c r="B23" s="1457"/>
      <c r="C23" s="592" t="s">
        <v>1278</v>
      </c>
      <c r="D23" s="596"/>
      <c r="E23" s="596"/>
      <c r="F23" s="596"/>
      <c r="G23" s="596"/>
      <c r="H23" s="596"/>
      <c r="I23" s="596"/>
      <c r="J23" s="596"/>
      <c r="K23" s="596"/>
      <c r="L23" s="596"/>
      <c r="M23" s="596"/>
      <c r="N23" s="596"/>
      <c r="O23" s="596"/>
      <c r="P23" s="598">
        <v>182400</v>
      </c>
      <c r="Q23" s="594"/>
      <c r="R23" s="594"/>
      <c r="S23" s="590"/>
    </row>
    <row r="24" spans="1:19" s="595" customFormat="1" ht="42" customHeight="1" x14ac:dyDescent="0.25">
      <c r="A24" s="1457"/>
      <c r="B24" s="1457"/>
      <c r="C24" s="592" t="s">
        <v>1279</v>
      </c>
      <c r="D24" s="596"/>
      <c r="E24" s="596"/>
      <c r="F24" s="596"/>
      <c r="G24" s="596"/>
      <c r="H24" s="596"/>
      <c r="I24" s="596"/>
      <c r="J24" s="596"/>
      <c r="K24" s="596"/>
      <c r="L24" s="596"/>
      <c r="M24" s="596"/>
      <c r="N24" s="596"/>
      <c r="O24" s="596"/>
      <c r="P24" s="588">
        <v>222772</v>
      </c>
      <c r="Q24" s="594"/>
      <c r="R24" s="594"/>
      <c r="S24" s="590"/>
    </row>
    <row r="25" spans="1:19" ht="79.5" customHeight="1" x14ac:dyDescent="0.25">
      <c r="A25" s="1457"/>
      <c r="B25" s="1457"/>
      <c r="C25" s="592" t="s">
        <v>1280</v>
      </c>
      <c r="D25" s="599"/>
      <c r="E25" s="593"/>
      <c r="F25" s="593"/>
      <c r="G25" s="593"/>
      <c r="H25" s="593"/>
      <c r="I25" s="593"/>
      <c r="J25" s="587">
        <v>8</v>
      </c>
      <c r="K25" s="593"/>
      <c r="L25" s="593"/>
      <c r="M25" s="593"/>
      <c r="N25" s="593"/>
      <c r="O25" s="593"/>
      <c r="P25" s="597">
        <v>4209882.32</v>
      </c>
      <c r="Q25" s="600"/>
      <c r="R25" s="600"/>
      <c r="S25" s="590"/>
    </row>
    <row r="26" spans="1:19" ht="22.5" customHeight="1" x14ac:dyDescent="0.25">
      <c r="A26" s="1457"/>
      <c r="B26" s="1457"/>
      <c r="C26" s="592" t="s">
        <v>1281</v>
      </c>
      <c r="D26" s="601"/>
      <c r="E26" s="596"/>
      <c r="F26" s="596"/>
      <c r="G26" s="596"/>
      <c r="H26" s="596"/>
      <c r="I26" s="596"/>
      <c r="J26" s="596"/>
      <c r="K26" s="596"/>
      <c r="L26" s="596"/>
      <c r="M26" s="596"/>
      <c r="N26" s="596"/>
      <c r="O26" s="596"/>
      <c r="P26" s="597">
        <v>286000</v>
      </c>
      <c r="Q26" s="600"/>
      <c r="R26" s="600"/>
      <c r="S26" s="590"/>
    </row>
    <row r="27" spans="1:19" s="591" customFormat="1" ht="32.25" customHeight="1" x14ac:dyDescent="0.25">
      <c r="A27" s="1457"/>
      <c r="B27" s="1457"/>
      <c r="C27" s="592" t="s">
        <v>1282</v>
      </c>
      <c r="D27" s="593"/>
      <c r="E27" s="593"/>
      <c r="F27" s="593"/>
      <c r="G27" s="593"/>
      <c r="H27" s="593"/>
      <c r="I27" s="593"/>
      <c r="J27" s="587">
        <v>850</v>
      </c>
      <c r="K27" s="593"/>
      <c r="L27" s="593"/>
      <c r="M27" s="593"/>
      <c r="N27" s="593"/>
      <c r="O27" s="593"/>
      <c r="P27" s="597">
        <v>3600000</v>
      </c>
      <c r="Q27" s="602"/>
      <c r="R27" s="603"/>
      <c r="S27" s="590" t="s">
        <v>1262</v>
      </c>
    </row>
    <row r="28" spans="1:19" s="591" customFormat="1" ht="34.5" customHeight="1" x14ac:dyDescent="0.25">
      <c r="A28" s="1457"/>
      <c r="B28" s="1457"/>
      <c r="C28" s="604" t="s">
        <v>1283</v>
      </c>
      <c r="D28" s="593"/>
      <c r="E28" s="593"/>
      <c r="F28" s="593"/>
      <c r="G28" s="587">
        <v>2</v>
      </c>
      <c r="H28" s="593"/>
      <c r="I28" s="593"/>
      <c r="J28" s="593"/>
      <c r="K28" s="593"/>
      <c r="L28" s="593"/>
      <c r="M28" s="593"/>
      <c r="N28" s="593"/>
      <c r="O28" s="593"/>
      <c r="P28" s="597">
        <v>52000</v>
      </c>
      <c r="Q28" s="600"/>
      <c r="R28" s="600"/>
      <c r="S28" s="590" t="s">
        <v>1262</v>
      </c>
    </row>
    <row r="29" spans="1:19" s="591" customFormat="1" ht="32.25" customHeight="1" x14ac:dyDescent="0.25">
      <c r="A29" s="1457"/>
      <c r="B29" s="1457"/>
      <c r="C29" s="592" t="s">
        <v>1284</v>
      </c>
      <c r="D29" s="587">
        <v>1</v>
      </c>
      <c r="E29" s="593"/>
      <c r="F29" s="593"/>
      <c r="G29" s="593"/>
      <c r="H29" s="593"/>
      <c r="I29" s="593"/>
      <c r="J29" s="593"/>
      <c r="K29" s="593"/>
      <c r="L29" s="593"/>
      <c r="M29" s="593"/>
      <c r="N29" s="593"/>
      <c r="O29" s="593"/>
      <c r="P29" s="605">
        <v>12000</v>
      </c>
      <c r="Q29" s="600"/>
      <c r="R29" s="600"/>
      <c r="S29" s="590" t="s">
        <v>1262</v>
      </c>
    </row>
    <row r="30" spans="1:19" ht="60.75" customHeight="1" x14ac:dyDescent="0.25">
      <c r="A30" s="583" t="s">
        <v>1285</v>
      </c>
      <c r="B30" s="583" t="s">
        <v>1286</v>
      </c>
      <c r="C30" s="606" t="s">
        <v>1287</v>
      </c>
      <c r="D30" s="583"/>
      <c r="E30" s="583"/>
      <c r="F30" s="583"/>
      <c r="G30" s="583"/>
      <c r="H30" s="583"/>
      <c r="I30" s="583"/>
      <c r="J30" s="583"/>
      <c r="K30" s="583"/>
      <c r="L30" s="583"/>
      <c r="M30" s="583"/>
      <c r="N30" s="583"/>
      <c r="O30" s="583"/>
      <c r="P30" s="607">
        <f>P37</f>
        <v>2055000</v>
      </c>
      <c r="Q30" s="583"/>
      <c r="R30" s="583"/>
      <c r="S30" s="608"/>
    </row>
    <row r="31" spans="1:19" ht="87" customHeight="1" x14ac:dyDescent="0.25">
      <c r="A31" s="609" t="s">
        <v>1288</v>
      </c>
      <c r="B31" s="610" t="s">
        <v>1289</v>
      </c>
      <c r="C31" s="609" t="s">
        <v>1290</v>
      </c>
      <c r="D31" s="611"/>
      <c r="E31" s="611"/>
      <c r="F31" s="611"/>
      <c r="G31" s="612"/>
      <c r="H31" s="612"/>
      <c r="I31" s="612"/>
      <c r="J31" s="611"/>
      <c r="K31" s="611"/>
      <c r="L31" s="611"/>
      <c r="M31" s="587"/>
      <c r="N31" s="587"/>
      <c r="O31" s="587"/>
      <c r="P31" s="613"/>
      <c r="Q31" s="614"/>
      <c r="R31" s="614"/>
      <c r="S31" s="615" t="s">
        <v>1276</v>
      </c>
    </row>
    <row r="32" spans="1:19" ht="82.5" customHeight="1" x14ac:dyDescent="0.25">
      <c r="A32" s="609" t="s">
        <v>1291</v>
      </c>
      <c r="B32" s="610" t="s">
        <v>1292</v>
      </c>
      <c r="C32" s="616" t="s">
        <v>1293</v>
      </c>
      <c r="D32" s="617"/>
      <c r="E32" s="617"/>
      <c r="F32" s="587">
        <v>1</v>
      </c>
      <c r="G32" s="587">
        <v>1</v>
      </c>
      <c r="H32" s="618"/>
      <c r="I32" s="618"/>
      <c r="J32" s="617"/>
      <c r="K32" s="617"/>
      <c r="L32" s="617"/>
      <c r="M32" s="619"/>
      <c r="N32" s="619"/>
      <c r="O32" s="619"/>
      <c r="P32" s="613"/>
      <c r="Q32" s="614"/>
      <c r="R32" s="614"/>
      <c r="S32" s="615" t="s">
        <v>1294</v>
      </c>
    </row>
    <row r="33" spans="1:21" ht="108" customHeight="1" x14ac:dyDescent="0.25">
      <c r="A33" s="609" t="s">
        <v>1295</v>
      </c>
      <c r="B33" s="610" t="s">
        <v>1296</v>
      </c>
      <c r="C33" s="616" t="s">
        <v>1297</v>
      </c>
      <c r="D33" s="611"/>
      <c r="E33" s="611"/>
      <c r="F33" s="611"/>
      <c r="G33" s="611"/>
      <c r="H33" s="611"/>
      <c r="I33" s="611"/>
      <c r="J33" s="611"/>
      <c r="K33" s="611"/>
      <c r="L33" s="611"/>
      <c r="M33" s="611"/>
      <c r="N33" s="611"/>
      <c r="O33" s="611"/>
      <c r="P33" s="613"/>
      <c r="Q33" s="614"/>
      <c r="R33" s="614"/>
      <c r="S33" s="615" t="s">
        <v>1276</v>
      </c>
    </row>
    <row r="34" spans="1:21" ht="65.25" customHeight="1" x14ac:dyDescent="0.25">
      <c r="A34" s="620" t="s">
        <v>1298</v>
      </c>
      <c r="B34" s="620" t="s">
        <v>1299</v>
      </c>
      <c r="C34" s="616" t="s">
        <v>1300</v>
      </c>
      <c r="D34" s="611"/>
      <c r="E34" s="611"/>
      <c r="F34" s="611"/>
      <c r="G34" s="612"/>
      <c r="H34" s="612"/>
      <c r="I34" s="612"/>
      <c r="J34" s="611"/>
      <c r="K34" s="611"/>
      <c r="L34" s="621"/>
      <c r="M34" s="621"/>
      <c r="N34" s="621"/>
      <c r="O34" s="611"/>
      <c r="P34" s="613"/>
      <c r="Q34" s="614"/>
      <c r="R34" s="614"/>
      <c r="S34" s="615" t="s">
        <v>1301</v>
      </c>
    </row>
    <row r="35" spans="1:21" ht="172.5" customHeight="1" x14ac:dyDescent="0.25">
      <c r="A35" s="622" t="s">
        <v>1302</v>
      </c>
      <c r="B35" s="623" t="s">
        <v>1303</v>
      </c>
      <c r="C35" s="616" t="s">
        <v>1304</v>
      </c>
      <c r="D35" s="611"/>
      <c r="E35" s="611"/>
      <c r="F35" s="611"/>
      <c r="G35" s="612"/>
      <c r="H35" s="612"/>
      <c r="I35" s="612"/>
      <c r="J35" s="611"/>
      <c r="K35" s="611"/>
      <c r="L35" s="621"/>
      <c r="M35" s="621"/>
      <c r="N35" s="621"/>
      <c r="O35" s="611"/>
      <c r="P35" s="613"/>
      <c r="Q35" s="614"/>
      <c r="R35" s="614"/>
      <c r="S35" s="615" t="s">
        <v>1305</v>
      </c>
    </row>
    <row r="36" spans="1:21" ht="76.5" customHeight="1" x14ac:dyDescent="0.25">
      <c r="A36" s="622" t="s">
        <v>1306</v>
      </c>
      <c r="B36" s="622" t="s">
        <v>1307</v>
      </c>
      <c r="C36" s="624" t="s">
        <v>1308</v>
      </c>
      <c r="D36" s="611"/>
      <c r="E36" s="611"/>
      <c r="F36" s="611"/>
      <c r="G36" s="612"/>
      <c r="H36" s="612"/>
      <c r="I36" s="612"/>
      <c r="J36" s="611"/>
      <c r="K36" s="611"/>
      <c r="L36" s="621"/>
      <c r="M36" s="621"/>
      <c r="N36" s="621"/>
      <c r="O36" s="611"/>
      <c r="P36" s="625"/>
      <c r="Q36" s="614"/>
      <c r="R36" s="614"/>
      <c r="S36" s="615" t="s">
        <v>1309</v>
      </c>
    </row>
    <row r="37" spans="1:21" ht="25.5" x14ac:dyDescent="0.25">
      <c r="A37" s="626" t="s">
        <v>1310</v>
      </c>
      <c r="B37" s="627" t="s">
        <v>1311</v>
      </c>
      <c r="C37" s="628" t="s">
        <v>1312</v>
      </c>
      <c r="D37" s="629"/>
      <c r="E37" s="629"/>
      <c r="F37" s="629"/>
      <c r="G37" s="629"/>
      <c r="H37" s="629"/>
      <c r="I37" s="629"/>
      <c r="J37" s="629"/>
      <c r="K37" s="629"/>
      <c r="L37" s="629"/>
      <c r="M37" s="629"/>
      <c r="N37" s="629"/>
      <c r="O37" s="629"/>
      <c r="P37" s="630">
        <f>P38+P39+P40+P41</f>
        <v>2055000</v>
      </c>
      <c r="Q37" s="631"/>
      <c r="R37" s="631"/>
      <c r="S37" s="632"/>
    </row>
    <row r="38" spans="1:21" ht="49.5" customHeight="1" x14ac:dyDescent="0.25">
      <c r="A38" s="633" t="s">
        <v>1313</v>
      </c>
      <c r="B38" s="633" t="s">
        <v>1314</v>
      </c>
      <c r="C38" s="609" t="s">
        <v>1315</v>
      </c>
      <c r="D38" s="587"/>
      <c r="E38" s="587"/>
      <c r="F38" s="587"/>
      <c r="G38" s="587"/>
      <c r="H38" s="587"/>
      <c r="I38" s="587"/>
      <c r="J38" s="587"/>
      <c r="K38" s="587"/>
      <c r="L38" s="587"/>
      <c r="M38" s="587"/>
      <c r="N38" s="587"/>
      <c r="O38" s="587"/>
      <c r="P38" s="634"/>
      <c r="Q38" s="635"/>
      <c r="R38" s="636"/>
      <c r="S38" s="590" t="s">
        <v>1276</v>
      </c>
    </row>
    <row r="39" spans="1:21" ht="46.5" customHeight="1" x14ac:dyDescent="0.25">
      <c r="A39" s="585" t="s">
        <v>1316</v>
      </c>
      <c r="B39" s="623" t="s">
        <v>1317</v>
      </c>
      <c r="C39" s="623" t="s">
        <v>1318</v>
      </c>
      <c r="D39" s="619"/>
      <c r="E39" s="619"/>
      <c r="F39" s="619"/>
      <c r="G39" s="587">
        <v>1</v>
      </c>
      <c r="H39" s="619"/>
      <c r="I39" s="619"/>
      <c r="J39" s="619"/>
      <c r="K39" s="619"/>
      <c r="L39" s="619"/>
      <c r="M39" s="619"/>
      <c r="N39" s="619"/>
      <c r="O39" s="619"/>
      <c r="P39" s="588">
        <f>[11]Presupuesto!E41</f>
        <v>155000</v>
      </c>
      <c r="Q39" s="635"/>
      <c r="R39" s="635"/>
      <c r="S39" s="637" t="s">
        <v>1262</v>
      </c>
      <c r="T39" s="320"/>
      <c r="U39" s="320"/>
    </row>
    <row r="40" spans="1:21" ht="75" customHeight="1" x14ac:dyDescent="0.25">
      <c r="A40" s="623" t="s">
        <v>1319</v>
      </c>
      <c r="B40" s="616" t="s">
        <v>1320</v>
      </c>
      <c r="C40" s="623" t="s">
        <v>1321</v>
      </c>
      <c r="D40" s="619"/>
      <c r="E40" s="619"/>
      <c r="F40" s="619"/>
      <c r="G40" s="619"/>
      <c r="H40" s="619"/>
      <c r="I40" s="619"/>
      <c r="J40" s="619"/>
      <c r="K40" s="587">
        <v>0.5</v>
      </c>
      <c r="L40" s="619"/>
      <c r="M40" s="619"/>
      <c r="N40" s="587">
        <v>0.5</v>
      </c>
      <c r="O40" s="619"/>
      <c r="P40" s="638"/>
      <c r="Q40" s="635"/>
      <c r="R40" s="635"/>
      <c r="S40" s="637" t="s">
        <v>1322</v>
      </c>
      <c r="T40" s="320"/>
      <c r="U40" s="320"/>
    </row>
    <row r="41" spans="1:21" ht="51" customHeight="1" x14ac:dyDescent="0.25">
      <c r="A41" s="585" t="s">
        <v>1323</v>
      </c>
      <c r="B41" s="616" t="s">
        <v>1324</v>
      </c>
      <c r="C41" s="623" t="s">
        <v>1325</v>
      </c>
      <c r="D41" s="619"/>
      <c r="E41" s="619"/>
      <c r="F41" s="619"/>
      <c r="G41" s="619"/>
      <c r="H41" s="587">
        <v>2</v>
      </c>
      <c r="I41" s="619"/>
      <c r="J41" s="619"/>
      <c r="K41" s="619"/>
      <c r="L41" s="619"/>
      <c r="M41" s="619"/>
      <c r="N41" s="619"/>
      <c r="O41" s="619"/>
      <c r="P41" s="588">
        <f>[11]Presupuesto!E50</f>
        <v>1900000</v>
      </c>
      <c r="Q41" s="635"/>
      <c r="R41" s="635"/>
      <c r="S41" s="637" t="s">
        <v>1322</v>
      </c>
    </row>
    <row r="42" spans="1:21" ht="31.5" customHeight="1" x14ac:dyDescent="0.25">
      <c r="A42" s="1464" t="s">
        <v>1326</v>
      </c>
      <c r="B42" s="1461" t="s">
        <v>1327</v>
      </c>
      <c r="C42" s="1465" t="s">
        <v>1327</v>
      </c>
      <c r="D42" s="1461"/>
      <c r="E42" s="1461"/>
      <c r="F42" s="583"/>
      <c r="G42" s="583"/>
      <c r="H42" s="583"/>
      <c r="I42" s="583"/>
      <c r="J42" s="583"/>
      <c r="K42" s="583"/>
      <c r="L42" s="583"/>
      <c r="M42" s="583"/>
      <c r="N42" s="583"/>
      <c r="O42" s="583"/>
      <c r="P42" s="639">
        <f>P43+P52</f>
        <v>5701795.4500000002</v>
      </c>
      <c r="Q42" s="583"/>
      <c r="R42" s="583"/>
      <c r="S42" s="608"/>
    </row>
    <row r="43" spans="1:21" ht="31.5" customHeight="1" x14ac:dyDescent="0.25">
      <c r="A43" s="1464"/>
      <c r="B43" s="1461"/>
      <c r="C43" s="1465"/>
      <c r="D43" s="1461"/>
      <c r="E43" s="1461"/>
      <c r="F43" s="583"/>
      <c r="G43" s="583"/>
      <c r="H43" s="583"/>
      <c r="I43" s="583"/>
      <c r="J43" s="583"/>
      <c r="K43" s="583"/>
      <c r="L43" s="583"/>
      <c r="M43" s="583"/>
      <c r="N43" s="583"/>
      <c r="O43" s="583"/>
      <c r="P43" s="639">
        <f>SUM(P44:P51)</f>
        <v>269600.45</v>
      </c>
      <c r="Q43" s="583"/>
      <c r="R43" s="583"/>
      <c r="S43" s="608"/>
    </row>
    <row r="44" spans="1:21" ht="25.5" x14ac:dyDescent="0.25">
      <c r="A44" s="1460" t="s">
        <v>1328</v>
      </c>
      <c r="B44" s="1460" t="s">
        <v>1329</v>
      </c>
      <c r="C44" s="640" t="s">
        <v>1330</v>
      </c>
      <c r="D44" s="587">
        <v>2</v>
      </c>
      <c r="E44" s="618"/>
      <c r="F44" s="619"/>
      <c r="G44" s="618"/>
      <c r="H44" s="618"/>
      <c r="I44" s="619"/>
      <c r="J44" s="619"/>
      <c r="K44" s="619"/>
      <c r="L44" s="619"/>
      <c r="M44" s="619"/>
      <c r="N44" s="619"/>
      <c r="O44" s="619"/>
      <c r="P44" s="634"/>
      <c r="Q44" s="619"/>
      <c r="R44" s="619"/>
      <c r="S44" s="637" t="s">
        <v>1331</v>
      </c>
    </row>
    <row r="45" spans="1:21" ht="32.25" customHeight="1" x14ac:dyDescent="0.25">
      <c r="A45" s="1460"/>
      <c r="B45" s="1460"/>
      <c r="C45" s="623" t="s">
        <v>1332</v>
      </c>
      <c r="D45" s="618"/>
      <c r="E45" s="587">
        <v>1</v>
      </c>
      <c r="F45" s="619"/>
      <c r="G45" s="618"/>
      <c r="H45" s="618"/>
      <c r="I45" s="619"/>
      <c r="J45" s="619"/>
      <c r="K45" s="619"/>
      <c r="L45" s="619"/>
      <c r="M45" s="619"/>
      <c r="N45" s="619"/>
      <c r="O45" s="619"/>
      <c r="P45" s="634"/>
      <c r="Q45" s="619"/>
      <c r="R45" s="619"/>
      <c r="S45" s="637" t="s">
        <v>1331</v>
      </c>
    </row>
    <row r="46" spans="1:21" ht="33" customHeight="1" x14ac:dyDescent="0.25">
      <c r="A46" s="1460"/>
      <c r="B46" s="1460"/>
      <c r="C46" s="623" t="s">
        <v>1333</v>
      </c>
      <c r="D46" s="612"/>
      <c r="E46" s="612"/>
      <c r="F46" s="587"/>
      <c r="G46" s="612"/>
      <c r="H46" s="612"/>
      <c r="I46" s="587"/>
      <c r="J46" s="587"/>
      <c r="K46" s="587"/>
      <c r="L46" s="587"/>
      <c r="M46" s="587"/>
      <c r="N46" s="587"/>
      <c r="O46" s="587"/>
      <c r="P46" s="634"/>
      <c r="Q46" s="619"/>
      <c r="R46" s="619"/>
      <c r="S46" s="637"/>
    </row>
    <row r="47" spans="1:21" ht="31.5" customHeight="1" x14ac:dyDescent="0.25">
      <c r="A47" s="1460"/>
      <c r="B47" s="1460"/>
      <c r="C47" s="623" t="s">
        <v>1334</v>
      </c>
      <c r="D47" s="618"/>
      <c r="E47" s="618"/>
      <c r="F47" s="587">
        <v>2</v>
      </c>
      <c r="G47" s="618"/>
      <c r="H47" s="618"/>
      <c r="I47" s="619"/>
      <c r="J47" s="619"/>
      <c r="K47" s="619"/>
      <c r="L47" s="619"/>
      <c r="M47" s="619"/>
      <c r="N47" s="619"/>
      <c r="O47" s="619"/>
      <c r="P47" s="634"/>
      <c r="Q47" s="619"/>
      <c r="R47" s="619"/>
      <c r="S47" s="637" t="s">
        <v>1331</v>
      </c>
    </row>
    <row r="48" spans="1:21" ht="25.5" customHeight="1" x14ac:dyDescent="0.25">
      <c r="A48" s="1458" t="s">
        <v>1335</v>
      </c>
      <c r="B48" s="1462" t="s">
        <v>1336</v>
      </c>
      <c r="C48" s="641" t="s">
        <v>1337</v>
      </c>
      <c r="D48" s="586"/>
      <c r="E48" s="586"/>
      <c r="F48" s="586"/>
      <c r="G48" s="586"/>
      <c r="H48" s="586"/>
      <c r="I48" s="586"/>
      <c r="J48" s="587">
        <v>2</v>
      </c>
      <c r="K48" s="586"/>
      <c r="L48" s="586"/>
      <c r="M48" s="586"/>
      <c r="N48" s="586"/>
      <c r="O48" s="586"/>
      <c r="P48" s="588">
        <f>[11]Presupuesto!E54</f>
        <v>66000</v>
      </c>
      <c r="Q48" s="1463"/>
      <c r="R48" s="1455"/>
      <c r="S48" s="1456"/>
    </row>
    <row r="49" spans="1:19" ht="39.75" customHeight="1" x14ac:dyDescent="0.25">
      <c r="A49" s="1458"/>
      <c r="B49" s="1462"/>
      <c r="C49" s="641" t="s">
        <v>1338</v>
      </c>
      <c r="D49" s="586"/>
      <c r="E49" s="586"/>
      <c r="F49" s="586"/>
      <c r="G49" s="586"/>
      <c r="H49" s="587">
        <v>3</v>
      </c>
      <c r="I49" s="586"/>
      <c r="J49" s="586"/>
      <c r="K49" s="586"/>
      <c r="L49" s="586"/>
      <c r="M49" s="586"/>
      <c r="N49" s="586"/>
      <c r="O49" s="586"/>
      <c r="P49" s="588">
        <f>[11]Presupuesto!E55</f>
        <v>108600.45000000001</v>
      </c>
      <c r="Q49" s="1463"/>
      <c r="R49" s="1455"/>
      <c r="S49" s="1456"/>
    </row>
    <row r="50" spans="1:19" ht="28.5" customHeight="1" x14ac:dyDescent="0.25">
      <c r="A50" s="1458"/>
      <c r="B50" s="1462"/>
      <c r="C50" s="641" t="s">
        <v>1339</v>
      </c>
      <c r="D50" s="586"/>
      <c r="E50" s="586"/>
      <c r="F50" s="587">
        <v>3</v>
      </c>
      <c r="G50" s="586"/>
      <c r="H50" s="586"/>
      <c r="I50" s="586"/>
      <c r="J50" s="586"/>
      <c r="K50" s="586"/>
      <c r="L50" s="586"/>
      <c r="M50" s="586"/>
      <c r="N50" s="586"/>
      <c r="O50" s="586"/>
      <c r="P50" s="588">
        <f>[11]Presupuesto!E56</f>
        <v>95000</v>
      </c>
      <c r="Q50" s="1463"/>
      <c r="R50" s="1455"/>
      <c r="S50" s="1456"/>
    </row>
    <row r="51" spans="1:19" ht="98.25" customHeight="1" x14ac:dyDescent="0.25">
      <c r="A51" s="622" t="s">
        <v>1340</v>
      </c>
      <c r="B51" s="622" t="s">
        <v>1341</v>
      </c>
      <c r="C51" s="609" t="s">
        <v>1342</v>
      </c>
      <c r="D51" s="587">
        <v>5</v>
      </c>
      <c r="E51" s="587">
        <v>10</v>
      </c>
      <c r="F51" s="587">
        <v>5</v>
      </c>
      <c r="G51" s="587">
        <v>10</v>
      </c>
      <c r="H51" s="587">
        <v>5</v>
      </c>
      <c r="I51" s="587">
        <v>10</v>
      </c>
      <c r="J51" s="587">
        <v>5</v>
      </c>
      <c r="K51" s="587">
        <v>10</v>
      </c>
      <c r="L51" s="587">
        <v>5</v>
      </c>
      <c r="M51" s="587">
        <v>10</v>
      </c>
      <c r="N51" s="587">
        <v>5</v>
      </c>
      <c r="O51" s="587">
        <v>5</v>
      </c>
      <c r="P51" s="625"/>
      <c r="Q51" s="635"/>
      <c r="R51" s="635"/>
      <c r="S51" s="637" t="s">
        <v>1262</v>
      </c>
    </row>
    <row r="52" spans="1:19" ht="57.75" customHeight="1" x14ac:dyDescent="0.25">
      <c r="A52" s="642" t="s">
        <v>1343</v>
      </c>
      <c r="B52" s="642" t="s">
        <v>1344</v>
      </c>
      <c r="C52" s="642" t="s">
        <v>1345</v>
      </c>
      <c r="D52" s="642"/>
      <c r="E52" s="642"/>
      <c r="F52" s="642"/>
      <c r="G52" s="642"/>
      <c r="H52" s="642"/>
      <c r="I52" s="642"/>
      <c r="J52" s="642"/>
      <c r="K52" s="642"/>
      <c r="L52" s="642"/>
      <c r="M52" s="642"/>
      <c r="N52" s="642"/>
      <c r="O52" s="642"/>
      <c r="P52" s="643">
        <f>SUM(P53:P68)</f>
        <v>5432195</v>
      </c>
      <c r="Q52" s="642"/>
      <c r="R52" s="642"/>
      <c r="S52" s="644"/>
    </row>
    <row r="53" spans="1:19" ht="42.75" customHeight="1" x14ac:dyDescent="0.25">
      <c r="A53" s="1457" t="s">
        <v>1346</v>
      </c>
      <c r="B53" s="1458" t="s">
        <v>1347</v>
      </c>
      <c r="C53" s="645" t="s">
        <v>1348</v>
      </c>
      <c r="D53" s="646"/>
      <c r="E53" s="646"/>
      <c r="F53" s="587">
        <v>1</v>
      </c>
      <c r="G53" s="618"/>
      <c r="H53" s="618"/>
      <c r="I53" s="618"/>
      <c r="J53" s="646"/>
      <c r="K53" s="646"/>
      <c r="L53" s="646"/>
      <c r="M53" s="646"/>
      <c r="N53" s="646"/>
      <c r="O53" s="646"/>
      <c r="P53" s="588">
        <v>11000</v>
      </c>
      <c r="Q53" s="602"/>
      <c r="R53" s="603"/>
      <c r="S53" s="647" t="s">
        <v>1262</v>
      </c>
    </row>
    <row r="54" spans="1:19" ht="21" customHeight="1" x14ac:dyDescent="0.25">
      <c r="A54" s="1457"/>
      <c r="B54" s="1459"/>
      <c r="C54" s="645" t="s">
        <v>1349</v>
      </c>
      <c r="D54" s="646"/>
      <c r="E54" s="646"/>
      <c r="F54" s="587">
        <v>2</v>
      </c>
      <c r="G54" s="618"/>
      <c r="H54" s="618"/>
      <c r="I54" s="618"/>
      <c r="J54" s="646"/>
      <c r="K54" s="646"/>
      <c r="L54" s="646"/>
      <c r="M54" s="646"/>
      <c r="N54" s="646"/>
      <c r="O54" s="646"/>
      <c r="P54" s="588">
        <v>2600</v>
      </c>
      <c r="Q54" s="602"/>
      <c r="R54" s="603"/>
      <c r="S54" s="647"/>
    </row>
    <row r="55" spans="1:19" ht="27.75" customHeight="1" x14ac:dyDescent="0.25">
      <c r="A55" s="1457"/>
      <c r="B55" s="1459"/>
      <c r="C55" s="648" t="s">
        <v>1350</v>
      </c>
      <c r="D55" s="646"/>
      <c r="E55" s="646"/>
      <c r="F55" s="587">
        <v>2</v>
      </c>
      <c r="G55" s="618"/>
      <c r="H55" s="618"/>
      <c r="I55" s="618"/>
      <c r="J55" s="646"/>
      <c r="K55" s="646"/>
      <c r="L55" s="646"/>
      <c r="M55" s="646"/>
      <c r="N55" s="646"/>
      <c r="O55" s="646"/>
      <c r="P55" s="588">
        <v>3800</v>
      </c>
      <c r="Q55" s="602"/>
      <c r="R55" s="603"/>
      <c r="S55" s="647"/>
    </row>
    <row r="56" spans="1:19" ht="31.5" customHeight="1" x14ac:dyDescent="0.25">
      <c r="A56" s="1457"/>
      <c r="B56" s="1459"/>
      <c r="C56" s="648" t="s">
        <v>1351</v>
      </c>
      <c r="D56" s="646"/>
      <c r="E56" s="646"/>
      <c r="F56" s="587">
        <v>5</v>
      </c>
      <c r="G56" s="618"/>
      <c r="H56" s="618"/>
      <c r="I56" s="618"/>
      <c r="J56" s="649">
        <v>5</v>
      </c>
      <c r="K56" s="646"/>
      <c r="L56" s="646"/>
      <c r="M56" s="646"/>
      <c r="N56" s="646"/>
      <c r="O56" s="646"/>
      <c r="P56" s="588">
        <v>194700</v>
      </c>
      <c r="Q56" s="602"/>
      <c r="R56" s="603"/>
      <c r="S56" s="647"/>
    </row>
    <row r="57" spans="1:19" ht="36.75" customHeight="1" x14ac:dyDescent="0.25">
      <c r="A57" s="1457"/>
      <c r="B57" s="1459"/>
      <c r="C57" s="645" t="s">
        <v>1352</v>
      </c>
      <c r="D57" s="646"/>
      <c r="E57" s="646"/>
      <c r="F57" s="646"/>
      <c r="G57" s="618"/>
      <c r="H57" s="649">
        <v>3</v>
      </c>
      <c r="I57" s="618"/>
      <c r="J57" s="646"/>
      <c r="K57" s="646"/>
      <c r="L57" s="646"/>
      <c r="M57" s="646"/>
      <c r="N57" s="646"/>
      <c r="O57" s="646"/>
      <c r="P57" s="588">
        <v>3500</v>
      </c>
      <c r="Q57" s="602"/>
      <c r="R57" s="603"/>
      <c r="S57" s="647"/>
    </row>
    <row r="58" spans="1:19" ht="77.25" customHeight="1" x14ac:dyDescent="0.25">
      <c r="A58" s="1457"/>
      <c r="B58" s="1459"/>
      <c r="C58" s="592" t="s">
        <v>1353</v>
      </c>
      <c r="D58" s="650"/>
      <c r="E58" s="650"/>
      <c r="F58" s="650"/>
      <c r="G58" s="651"/>
      <c r="H58" s="651"/>
      <c r="I58" s="649">
        <v>1</v>
      </c>
      <c r="J58" s="650"/>
      <c r="K58" s="650"/>
      <c r="L58" s="650"/>
      <c r="M58" s="650"/>
      <c r="N58" s="650"/>
      <c r="O58" s="650"/>
      <c r="P58" s="652">
        <v>2500000</v>
      </c>
      <c r="Q58" s="602"/>
      <c r="R58" s="603"/>
      <c r="S58" s="647" t="s">
        <v>1262</v>
      </c>
    </row>
    <row r="59" spans="1:19" ht="30" customHeight="1" x14ac:dyDescent="0.25">
      <c r="A59" s="1457"/>
      <c r="B59" s="1459"/>
      <c r="C59" s="604" t="s">
        <v>1354</v>
      </c>
      <c r="D59" s="653"/>
      <c r="E59" s="650"/>
      <c r="F59" s="649">
        <v>2</v>
      </c>
      <c r="G59" s="651"/>
      <c r="H59" s="651"/>
      <c r="I59" s="651"/>
      <c r="J59" s="650"/>
      <c r="K59" s="650"/>
      <c r="L59" s="650"/>
      <c r="M59" s="650"/>
      <c r="N59" s="650"/>
      <c r="O59" s="650"/>
      <c r="P59" s="652">
        <v>7000</v>
      </c>
      <c r="Q59" s="602"/>
      <c r="R59" s="603"/>
      <c r="S59" s="647"/>
    </row>
    <row r="60" spans="1:19" ht="34.5" customHeight="1" x14ac:dyDescent="0.25">
      <c r="A60" s="1457"/>
      <c r="B60" s="1459"/>
      <c r="C60" s="604" t="s">
        <v>1355</v>
      </c>
      <c r="D60" s="653"/>
      <c r="E60" s="650"/>
      <c r="F60" s="649">
        <v>3</v>
      </c>
      <c r="G60" s="651"/>
      <c r="H60" s="651"/>
      <c r="I60" s="651"/>
      <c r="J60" s="650"/>
      <c r="K60" s="650"/>
      <c r="L60" s="650"/>
      <c r="M60" s="650"/>
      <c r="N60" s="650"/>
      <c r="O60" s="650"/>
      <c r="P60" s="652">
        <v>16500</v>
      </c>
      <c r="Q60" s="602"/>
      <c r="R60" s="603"/>
      <c r="S60" s="647"/>
    </row>
    <row r="61" spans="1:19" ht="31.5" customHeight="1" x14ac:dyDescent="0.25">
      <c r="A61" s="1457"/>
      <c r="B61" s="1459"/>
      <c r="C61" s="654" t="s">
        <v>1356</v>
      </c>
      <c r="D61" s="619"/>
      <c r="E61" s="619"/>
      <c r="F61" s="619"/>
      <c r="G61" s="619"/>
      <c r="H61" s="649">
        <v>1</v>
      </c>
      <c r="I61" s="619"/>
      <c r="J61" s="619"/>
      <c r="K61" s="619"/>
      <c r="L61" s="619"/>
      <c r="M61" s="619"/>
      <c r="N61" s="619"/>
      <c r="O61" s="619"/>
      <c r="P61" s="652">
        <v>7000</v>
      </c>
      <c r="Q61" s="602"/>
      <c r="R61" s="603"/>
      <c r="S61" s="647"/>
    </row>
    <row r="62" spans="1:19" ht="35.25" customHeight="1" x14ac:dyDescent="0.25">
      <c r="A62" s="1457"/>
      <c r="B62" s="1459"/>
      <c r="C62" s="623" t="s">
        <v>1357</v>
      </c>
      <c r="D62" s="619"/>
      <c r="E62" s="619"/>
      <c r="F62" s="619"/>
      <c r="G62" s="649">
        <v>10</v>
      </c>
      <c r="H62" s="619"/>
      <c r="I62" s="619"/>
      <c r="J62" s="649">
        <v>10</v>
      </c>
      <c r="K62" s="619"/>
      <c r="L62" s="619"/>
      <c r="M62" s="619"/>
      <c r="N62" s="619"/>
      <c r="O62" s="619"/>
      <c r="P62" s="652">
        <v>70000</v>
      </c>
      <c r="Q62" s="602"/>
      <c r="R62" s="603"/>
      <c r="S62" s="647"/>
    </row>
    <row r="63" spans="1:19" ht="37.5" customHeight="1" x14ac:dyDescent="0.25">
      <c r="A63" s="1457"/>
      <c r="B63" s="1459"/>
      <c r="C63" s="655" t="s">
        <v>1358</v>
      </c>
      <c r="D63" s="619"/>
      <c r="E63" s="619"/>
      <c r="F63" s="619"/>
      <c r="G63" s="619"/>
      <c r="H63" s="619"/>
      <c r="I63" s="619"/>
      <c r="J63" s="649">
        <v>20</v>
      </c>
      <c r="K63" s="619"/>
      <c r="L63" s="619"/>
      <c r="M63" s="619"/>
      <c r="N63" s="619"/>
      <c r="O63" s="619"/>
      <c r="P63" s="652">
        <v>30000</v>
      </c>
      <c r="Q63" s="602"/>
      <c r="R63" s="603"/>
      <c r="S63" s="647"/>
    </row>
    <row r="64" spans="1:19" ht="27" customHeight="1" x14ac:dyDescent="0.25">
      <c r="A64" s="1457"/>
      <c r="B64" s="1459"/>
      <c r="C64" s="656" t="s">
        <v>1359</v>
      </c>
      <c r="D64" s="587">
        <v>1</v>
      </c>
      <c r="E64" s="587">
        <v>1</v>
      </c>
      <c r="F64" s="587">
        <v>1</v>
      </c>
      <c r="G64" s="587">
        <v>1</v>
      </c>
      <c r="H64" s="587">
        <v>1</v>
      </c>
      <c r="I64" s="587">
        <v>1</v>
      </c>
      <c r="J64" s="587">
        <v>1</v>
      </c>
      <c r="K64" s="587">
        <v>1</v>
      </c>
      <c r="L64" s="587">
        <v>1</v>
      </c>
      <c r="M64" s="587">
        <v>1</v>
      </c>
      <c r="N64" s="587">
        <v>1</v>
      </c>
      <c r="O64" s="587">
        <v>1</v>
      </c>
      <c r="P64" s="652">
        <v>86095</v>
      </c>
      <c r="Q64" s="602"/>
      <c r="R64" s="603"/>
      <c r="S64" s="647"/>
    </row>
    <row r="65" spans="1:19" ht="86.25" customHeight="1" x14ac:dyDescent="0.25">
      <c r="A65" s="657" t="s">
        <v>1360</v>
      </c>
      <c r="B65" s="616" t="s">
        <v>1361</v>
      </c>
      <c r="C65" s="622" t="s">
        <v>1362</v>
      </c>
      <c r="D65" s="619"/>
      <c r="E65" s="619"/>
      <c r="F65" s="619"/>
      <c r="G65" s="649">
        <v>1</v>
      </c>
      <c r="H65" s="618"/>
      <c r="I65" s="618"/>
      <c r="J65" s="619"/>
      <c r="K65" s="619"/>
      <c r="L65" s="619"/>
      <c r="M65" s="619"/>
      <c r="N65" s="619"/>
      <c r="O65" s="619"/>
      <c r="P65" s="652">
        <f>[11]Presupuesto!E82</f>
        <v>2500000</v>
      </c>
      <c r="Q65" s="658"/>
      <c r="R65" s="659"/>
      <c r="S65" s="637" t="s">
        <v>1262</v>
      </c>
    </row>
    <row r="66" spans="1:19" ht="55.5" customHeight="1" x14ac:dyDescent="0.25">
      <c r="A66" s="1460" t="s">
        <v>1363</v>
      </c>
      <c r="B66" s="1460" t="s">
        <v>1364</v>
      </c>
      <c r="C66" s="660" t="s">
        <v>1365</v>
      </c>
      <c r="D66" s="649">
        <v>1</v>
      </c>
      <c r="E66" s="619"/>
      <c r="F66" s="619"/>
      <c r="G66" s="618"/>
      <c r="H66" s="618"/>
      <c r="I66" s="618"/>
      <c r="J66" s="619"/>
      <c r="K66" s="619"/>
      <c r="L66" s="619"/>
      <c r="M66" s="619"/>
      <c r="N66" s="619"/>
      <c r="O66" s="619"/>
      <c r="P66" s="613"/>
      <c r="Q66" s="658"/>
      <c r="R66" s="659"/>
      <c r="S66" s="637" t="s">
        <v>1262</v>
      </c>
    </row>
    <row r="67" spans="1:19" ht="60.75" customHeight="1" x14ac:dyDescent="0.25">
      <c r="A67" s="1460"/>
      <c r="B67" s="1460"/>
      <c r="C67" s="660" t="s">
        <v>1366</v>
      </c>
      <c r="D67" s="619"/>
      <c r="E67" s="619"/>
      <c r="F67" s="649">
        <v>1</v>
      </c>
      <c r="G67" s="618"/>
      <c r="H67" s="618"/>
      <c r="I67" s="618"/>
      <c r="J67" s="619"/>
      <c r="K67" s="619"/>
      <c r="L67" s="619"/>
      <c r="M67" s="619"/>
      <c r="N67" s="619"/>
      <c r="O67" s="619"/>
      <c r="P67" s="613"/>
      <c r="Q67" s="658"/>
      <c r="R67" s="659"/>
      <c r="S67" s="637" t="s">
        <v>1262</v>
      </c>
    </row>
    <row r="68" spans="1:19" ht="75" customHeight="1" x14ac:dyDescent="0.25">
      <c r="A68" s="656" t="s">
        <v>1367</v>
      </c>
      <c r="B68" s="660" t="s">
        <v>1368</v>
      </c>
      <c r="C68" s="660" t="s">
        <v>1369</v>
      </c>
      <c r="D68" s="619"/>
      <c r="E68" s="619"/>
      <c r="F68" s="619"/>
      <c r="G68" s="618"/>
      <c r="H68" s="649">
        <v>1</v>
      </c>
      <c r="I68" s="618"/>
      <c r="J68" s="619"/>
      <c r="K68" s="619"/>
      <c r="L68" s="619"/>
      <c r="M68" s="619"/>
      <c r="N68" s="619"/>
      <c r="O68" s="619"/>
      <c r="P68" s="613"/>
      <c r="Q68" s="658"/>
      <c r="R68" s="659"/>
      <c r="S68" s="661" t="s">
        <v>1370</v>
      </c>
    </row>
    <row r="69" spans="1:19" ht="15.75" thickBot="1" x14ac:dyDescent="0.3">
      <c r="A69" s="37"/>
      <c r="B69" s="37"/>
      <c r="C69" s="37"/>
      <c r="D69" s="37"/>
      <c r="E69" s="37"/>
      <c r="F69" s="37"/>
      <c r="G69" s="37"/>
      <c r="H69" s="37"/>
      <c r="I69" s="37"/>
      <c r="J69" s="37"/>
      <c r="K69" s="37"/>
      <c r="L69" s="37"/>
      <c r="M69" s="37"/>
      <c r="N69" s="37"/>
      <c r="O69" s="37"/>
      <c r="P69" s="662">
        <f>P11+P30+P42</f>
        <v>36641871.93</v>
      </c>
      <c r="Q69" s="37"/>
      <c r="R69" s="37"/>
      <c r="S69" s="37"/>
    </row>
    <row r="70" spans="1:19" ht="62.25" customHeight="1" x14ac:dyDescent="0.25"/>
    <row r="71" spans="1:19" ht="48.75" customHeight="1" x14ac:dyDescent="0.25"/>
    <row r="73" spans="1:19" x14ac:dyDescent="0.25">
      <c r="S73" s="663"/>
    </row>
    <row r="77" spans="1:19" x14ac:dyDescent="0.25">
      <c r="P77" s="664"/>
    </row>
    <row r="78" spans="1:19" x14ac:dyDescent="0.25">
      <c r="P78" s="665"/>
    </row>
    <row r="79" spans="1:19" x14ac:dyDescent="0.25">
      <c r="P79" s="664"/>
    </row>
    <row r="80" spans="1:19" x14ac:dyDescent="0.25">
      <c r="P80" s="666"/>
      <c r="S80" s="667"/>
    </row>
    <row r="81" spans="16:19" x14ac:dyDescent="0.25">
      <c r="P81" s="668"/>
      <c r="S81" s="669"/>
    </row>
    <row r="82" spans="16:19" x14ac:dyDescent="0.25">
      <c r="S82" s="669"/>
    </row>
    <row r="83" spans="16:19" x14ac:dyDescent="0.25">
      <c r="S83" s="669"/>
    </row>
    <row r="84" spans="16:19" x14ac:dyDescent="0.25">
      <c r="S84" s="669"/>
    </row>
    <row r="85" spans="16:19" x14ac:dyDescent="0.25">
      <c r="S85" s="669"/>
    </row>
  </sheetData>
  <mergeCells count="34">
    <mergeCell ref="A1:S1"/>
    <mergeCell ref="A2:S2"/>
    <mergeCell ref="A3:S3"/>
    <mergeCell ref="A8:A9"/>
    <mergeCell ref="B8:B9"/>
    <mergeCell ref="C8:C9"/>
    <mergeCell ref="D8:F8"/>
    <mergeCell ref="G8:I8"/>
    <mergeCell ref="J8:L8"/>
    <mergeCell ref="M8:O8"/>
    <mergeCell ref="P8:R8"/>
    <mergeCell ref="S8:S9"/>
    <mergeCell ref="A12:A15"/>
    <mergeCell ref="B12:B15"/>
    <mergeCell ref="A16:A20"/>
    <mergeCell ref="B16:B20"/>
    <mergeCell ref="A21:A29"/>
    <mergeCell ref="B21:B29"/>
    <mergeCell ref="A42:A43"/>
    <mergeCell ref="B42:B43"/>
    <mergeCell ref="C42:C43"/>
    <mergeCell ref="E42:E43"/>
    <mergeCell ref="A44:A47"/>
    <mergeCell ref="B44:B47"/>
    <mergeCell ref="A48:A50"/>
    <mergeCell ref="B48:B50"/>
    <mergeCell ref="D42:D43"/>
    <mergeCell ref="R48:R50"/>
    <mergeCell ref="S48:S50"/>
    <mergeCell ref="A53:A64"/>
    <mergeCell ref="B53:B64"/>
    <mergeCell ref="A66:A67"/>
    <mergeCell ref="B66:B67"/>
    <mergeCell ref="Q48:Q50"/>
  </mergeCells>
  <pageMargins left="0.70866141732283472" right="0.70866141732283472" top="0.74803149606299213" bottom="0.74803149606299213" header="0.31496062992125984" footer="0.31496062992125984"/>
  <pageSetup paperSize="7"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54"/>
  <sheetViews>
    <sheetView view="pageBreakPreview" topLeftCell="A36" zoomScale="90" zoomScaleNormal="90" zoomScaleSheetLayoutView="90" workbookViewId="0">
      <selection activeCell="A19" sqref="A19:IV19"/>
    </sheetView>
  </sheetViews>
  <sheetFormatPr baseColWidth="10" defaultRowHeight="15" x14ac:dyDescent="0.25"/>
  <cols>
    <col min="1" max="1" width="38.42578125" customWidth="1"/>
    <col min="2" max="2" width="24.140625" customWidth="1"/>
    <col min="3" max="3" width="20" customWidth="1"/>
    <col min="4" max="4" width="5.5703125" style="278" customWidth="1"/>
    <col min="5" max="5" width="4.85546875" style="278" customWidth="1"/>
    <col min="6" max="6" width="4.7109375" style="278" customWidth="1"/>
    <col min="7" max="7" width="4.42578125" style="278" customWidth="1"/>
    <col min="8" max="8" width="5.28515625" style="278" customWidth="1"/>
    <col min="9" max="10" width="4.85546875" style="278" customWidth="1"/>
    <col min="11" max="11" width="4.7109375" style="278" customWidth="1"/>
    <col min="12" max="12" width="5.140625" style="278" customWidth="1"/>
    <col min="13" max="13" width="4.5703125" style="278" customWidth="1"/>
    <col min="14" max="14" width="5.28515625" style="278" customWidth="1"/>
    <col min="15" max="15" width="4.140625" style="278" customWidth="1"/>
    <col min="16" max="16" width="12.7109375" customWidth="1"/>
    <col min="17" max="17" width="13" customWidth="1"/>
    <col min="18" max="18" width="11.7109375" customWidth="1"/>
    <col min="19" max="19" width="13.7109375" customWidth="1"/>
    <col min="257" max="257" width="38.42578125" customWidth="1"/>
    <col min="258" max="258" width="24.140625" customWidth="1"/>
    <col min="259" max="259" width="20" customWidth="1"/>
    <col min="260" max="260" width="5.5703125" customWidth="1"/>
    <col min="261" max="261" width="4.85546875" customWidth="1"/>
    <col min="262" max="262" width="4.7109375" customWidth="1"/>
    <col min="263" max="263" width="4.42578125" customWidth="1"/>
    <col min="264" max="264" width="5.28515625" customWidth="1"/>
    <col min="265" max="266" width="4.85546875" customWidth="1"/>
    <col min="267" max="267" width="4.7109375" customWidth="1"/>
    <col min="268" max="268" width="5.140625" customWidth="1"/>
    <col min="269" max="269" width="4.5703125" customWidth="1"/>
    <col min="270" max="270" width="5.28515625" customWidth="1"/>
    <col min="271" max="271" width="4.140625" customWidth="1"/>
    <col min="272" max="272" width="12.7109375" customWidth="1"/>
    <col min="273" max="273" width="13" customWidth="1"/>
    <col min="274" max="274" width="11.7109375" customWidth="1"/>
    <col min="275" max="275" width="13.7109375" customWidth="1"/>
    <col min="513" max="513" width="38.42578125" customWidth="1"/>
    <col min="514" max="514" width="24.140625" customWidth="1"/>
    <col min="515" max="515" width="20" customWidth="1"/>
    <col min="516" max="516" width="5.5703125" customWidth="1"/>
    <col min="517" max="517" width="4.85546875" customWidth="1"/>
    <col min="518" max="518" width="4.7109375" customWidth="1"/>
    <col min="519" max="519" width="4.42578125" customWidth="1"/>
    <col min="520" max="520" width="5.28515625" customWidth="1"/>
    <col min="521" max="522" width="4.85546875" customWidth="1"/>
    <col min="523" max="523" width="4.7109375" customWidth="1"/>
    <col min="524" max="524" width="5.140625" customWidth="1"/>
    <col min="525" max="525" width="4.5703125" customWidth="1"/>
    <col min="526" max="526" width="5.28515625" customWidth="1"/>
    <col min="527" max="527" width="4.140625" customWidth="1"/>
    <col min="528" max="528" width="12.7109375" customWidth="1"/>
    <col min="529" max="529" width="13" customWidth="1"/>
    <col min="530" max="530" width="11.7109375" customWidth="1"/>
    <col min="531" max="531" width="13.7109375" customWidth="1"/>
    <col min="769" max="769" width="38.42578125" customWidth="1"/>
    <col min="770" max="770" width="24.140625" customWidth="1"/>
    <col min="771" max="771" width="20" customWidth="1"/>
    <col min="772" max="772" width="5.5703125" customWidth="1"/>
    <col min="773" max="773" width="4.85546875" customWidth="1"/>
    <col min="774" max="774" width="4.7109375" customWidth="1"/>
    <col min="775" max="775" width="4.42578125" customWidth="1"/>
    <col min="776" max="776" width="5.28515625" customWidth="1"/>
    <col min="777" max="778" width="4.85546875" customWidth="1"/>
    <col min="779" max="779" width="4.7109375" customWidth="1"/>
    <col min="780" max="780" width="5.140625" customWidth="1"/>
    <col min="781" max="781" width="4.5703125" customWidth="1"/>
    <col min="782" max="782" width="5.28515625" customWidth="1"/>
    <col min="783" max="783" width="4.140625" customWidth="1"/>
    <col min="784" max="784" width="12.7109375" customWidth="1"/>
    <col min="785" max="785" width="13" customWidth="1"/>
    <col min="786" max="786" width="11.7109375" customWidth="1"/>
    <col min="787" max="787" width="13.7109375" customWidth="1"/>
    <col min="1025" max="1025" width="38.42578125" customWidth="1"/>
    <col min="1026" max="1026" width="24.140625" customWidth="1"/>
    <col min="1027" max="1027" width="20" customWidth="1"/>
    <col min="1028" max="1028" width="5.5703125" customWidth="1"/>
    <col min="1029" max="1029" width="4.85546875" customWidth="1"/>
    <col min="1030" max="1030" width="4.7109375" customWidth="1"/>
    <col min="1031" max="1031" width="4.42578125" customWidth="1"/>
    <col min="1032" max="1032" width="5.28515625" customWidth="1"/>
    <col min="1033" max="1034" width="4.85546875" customWidth="1"/>
    <col min="1035" max="1035" width="4.7109375" customWidth="1"/>
    <col min="1036" max="1036" width="5.140625" customWidth="1"/>
    <col min="1037" max="1037" width="4.5703125" customWidth="1"/>
    <col min="1038" max="1038" width="5.28515625" customWidth="1"/>
    <col min="1039" max="1039" width="4.140625" customWidth="1"/>
    <col min="1040" max="1040" width="12.7109375" customWidth="1"/>
    <col min="1041" max="1041" width="13" customWidth="1"/>
    <col min="1042" max="1042" width="11.7109375" customWidth="1"/>
    <col min="1043" max="1043" width="13.7109375" customWidth="1"/>
    <col min="1281" max="1281" width="38.42578125" customWidth="1"/>
    <col min="1282" max="1282" width="24.140625" customWidth="1"/>
    <col min="1283" max="1283" width="20" customWidth="1"/>
    <col min="1284" max="1284" width="5.5703125" customWidth="1"/>
    <col min="1285" max="1285" width="4.85546875" customWidth="1"/>
    <col min="1286" max="1286" width="4.7109375" customWidth="1"/>
    <col min="1287" max="1287" width="4.42578125" customWidth="1"/>
    <col min="1288" max="1288" width="5.28515625" customWidth="1"/>
    <col min="1289" max="1290" width="4.85546875" customWidth="1"/>
    <col min="1291" max="1291" width="4.7109375" customWidth="1"/>
    <col min="1292" max="1292" width="5.140625" customWidth="1"/>
    <col min="1293" max="1293" width="4.5703125" customWidth="1"/>
    <col min="1294" max="1294" width="5.28515625" customWidth="1"/>
    <col min="1295" max="1295" width="4.140625" customWidth="1"/>
    <col min="1296" max="1296" width="12.7109375" customWidth="1"/>
    <col min="1297" max="1297" width="13" customWidth="1"/>
    <col min="1298" max="1298" width="11.7109375" customWidth="1"/>
    <col min="1299" max="1299" width="13.7109375" customWidth="1"/>
    <col min="1537" max="1537" width="38.42578125" customWidth="1"/>
    <col min="1538" max="1538" width="24.140625" customWidth="1"/>
    <col min="1539" max="1539" width="20" customWidth="1"/>
    <col min="1540" max="1540" width="5.5703125" customWidth="1"/>
    <col min="1541" max="1541" width="4.85546875" customWidth="1"/>
    <col min="1542" max="1542" width="4.7109375" customWidth="1"/>
    <col min="1543" max="1543" width="4.42578125" customWidth="1"/>
    <col min="1544" max="1544" width="5.28515625" customWidth="1"/>
    <col min="1545" max="1546" width="4.85546875" customWidth="1"/>
    <col min="1547" max="1547" width="4.7109375" customWidth="1"/>
    <col min="1548" max="1548" width="5.140625" customWidth="1"/>
    <col min="1549" max="1549" width="4.5703125" customWidth="1"/>
    <col min="1550" max="1550" width="5.28515625" customWidth="1"/>
    <col min="1551" max="1551" width="4.140625" customWidth="1"/>
    <col min="1552" max="1552" width="12.7109375" customWidth="1"/>
    <col min="1553" max="1553" width="13" customWidth="1"/>
    <col min="1554" max="1554" width="11.7109375" customWidth="1"/>
    <col min="1555" max="1555" width="13.7109375" customWidth="1"/>
    <col min="1793" max="1793" width="38.42578125" customWidth="1"/>
    <col min="1794" max="1794" width="24.140625" customWidth="1"/>
    <col min="1795" max="1795" width="20" customWidth="1"/>
    <col min="1796" max="1796" width="5.5703125" customWidth="1"/>
    <col min="1797" max="1797" width="4.85546875" customWidth="1"/>
    <col min="1798" max="1798" width="4.7109375" customWidth="1"/>
    <col min="1799" max="1799" width="4.42578125" customWidth="1"/>
    <col min="1800" max="1800" width="5.28515625" customWidth="1"/>
    <col min="1801" max="1802" width="4.85546875" customWidth="1"/>
    <col min="1803" max="1803" width="4.7109375" customWidth="1"/>
    <col min="1804" max="1804" width="5.140625" customWidth="1"/>
    <col min="1805" max="1805" width="4.5703125" customWidth="1"/>
    <col min="1806" max="1806" width="5.28515625" customWidth="1"/>
    <col min="1807" max="1807" width="4.140625" customWidth="1"/>
    <col min="1808" max="1808" width="12.7109375" customWidth="1"/>
    <col min="1809" max="1809" width="13" customWidth="1"/>
    <col min="1810" max="1810" width="11.7109375" customWidth="1"/>
    <col min="1811" max="1811" width="13.7109375" customWidth="1"/>
    <col min="2049" max="2049" width="38.42578125" customWidth="1"/>
    <col min="2050" max="2050" width="24.140625" customWidth="1"/>
    <col min="2051" max="2051" width="20" customWidth="1"/>
    <col min="2052" max="2052" width="5.5703125" customWidth="1"/>
    <col min="2053" max="2053" width="4.85546875" customWidth="1"/>
    <col min="2054" max="2054" width="4.7109375" customWidth="1"/>
    <col min="2055" max="2055" width="4.42578125" customWidth="1"/>
    <col min="2056" max="2056" width="5.28515625" customWidth="1"/>
    <col min="2057" max="2058" width="4.85546875" customWidth="1"/>
    <col min="2059" max="2059" width="4.7109375" customWidth="1"/>
    <col min="2060" max="2060" width="5.140625" customWidth="1"/>
    <col min="2061" max="2061" width="4.5703125" customWidth="1"/>
    <col min="2062" max="2062" width="5.28515625" customWidth="1"/>
    <col min="2063" max="2063" width="4.140625" customWidth="1"/>
    <col min="2064" max="2064" width="12.7109375" customWidth="1"/>
    <col min="2065" max="2065" width="13" customWidth="1"/>
    <col min="2066" max="2066" width="11.7109375" customWidth="1"/>
    <col min="2067" max="2067" width="13.7109375" customWidth="1"/>
    <col min="2305" max="2305" width="38.42578125" customWidth="1"/>
    <col min="2306" max="2306" width="24.140625" customWidth="1"/>
    <col min="2307" max="2307" width="20" customWidth="1"/>
    <col min="2308" max="2308" width="5.5703125" customWidth="1"/>
    <col min="2309" max="2309" width="4.85546875" customWidth="1"/>
    <col min="2310" max="2310" width="4.7109375" customWidth="1"/>
    <col min="2311" max="2311" width="4.42578125" customWidth="1"/>
    <col min="2312" max="2312" width="5.28515625" customWidth="1"/>
    <col min="2313" max="2314" width="4.85546875" customWidth="1"/>
    <col min="2315" max="2315" width="4.7109375" customWidth="1"/>
    <col min="2316" max="2316" width="5.140625" customWidth="1"/>
    <col min="2317" max="2317" width="4.5703125" customWidth="1"/>
    <col min="2318" max="2318" width="5.28515625" customWidth="1"/>
    <col min="2319" max="2319" width="4.140625" customWidth="1"/>
    <col min="2320" max="2320" width="12.7109375" customWidth="1"/>
    <col min="2321" max="2321" width="13" customWidth="1"/>
    <col min="2322" max="2322" width="11.7109375" customWidth="1"/>
    <col min="2323" max="2323" width="13.7109375" customWidth="1"/>
    <col min="2561" max="2561" width="38.42578125" customWidth="1"/>
    <col min="2562" max="2562" width="24.140625" customWidth="1"/>
    <col min="2563" max="2563" width="20" customWidth="1"/>
    <col min="2564" max="2564" width="5.5703125" customWidth="1"/>
    <col min="2565" max="2565" width="4.85546875" customWidth="1"/>
    <col min="2566" max="2566" width="4.7109375" customWidth="1"/>
    <col min="2567" max="2567" width="4.42578125" customWidth="1"/>
    <col min="2568" max="2568" width="5.28515625" customWidth="1"/>
    <col min="2569" max="2570" width="4.85546875" customWidth="1"/>
    <col min="2571" max="2571" width="4.7109375" customWidth="1"/>
    <col min="2572" max="2572" width="5.140625" customWidth="1"/>
    <col min="2573" max="2573" width="4.5703125" customWidth="1"/>
    <col min="2574" max="2574" width="5.28515625" customWidth="1"/>
    <col min="2575" max="2575" width="4.140625" customWidth="1"/>
    <col min="2576" max="2576" width="12.7109375" customWidth="1"/>
    <col min="2577" max="2577" width="13" customWidth="1"/>
    <col min="2578" max="2578" width="11.7109375" customWidth="1"/>
    <col min="2579" max="2579" width="13.7109375" customWidth="1"/>
    <col min="2817" max="2817" width="38.42578125" customWidth="1"/>
    <col min="2818" max="2818" width="24.140625" customWidth="1"/>
    <col min="2819" max="2819" width="20" customWidth="1"/>
    <col min="2820" max="2820" width="5.5703125" customWidth="1"/>
    <col min="2821" max="2821" width="4.85546875" customWidth="1"/>
    <col min="2822" max="2822" width="4.7109375" customWidth="1"/>
    <col min="2823" max="2823" width="4.42578125" customWidth="1"/>
    <col min="2824" max="2824" width="5.28515625" customWidth="1"/>
    <col min="2825" max="2826" width="4.85546875" customWidth="1"/>
    <col min="2827" max="2827" width="4.7109375" customWidth="1"/>
    <col min="2828" max="2828" width="5.140625" customWidth="1"/>
    <col min="2829" max="2829" width="4.5703125" customWidth="1"/>
    <col min="2830" max="2830" width="5.28515625" customWidth="1"/>
    <col min="2831" max="2831" width="4.140625" customWidth="1"/>
    <col min="2832" max="2832" width="12.7109375" customWidth="1"/>
    <col min="2833" max="2833" width="13" customWidth="1"/>
    <col min="2834" max="2834" width="11.7109375" customWidth="1"/>
    <col min="2835" max="2835" width="13.7109375" customWidth="1"/>
    <col min="3073" max="3073" width="38.42578125" customWidth="1"/>
    <col min="3074" max="3074" width="24.140625" customWidth="1"/>
    <col min="3075" max="3075" width="20" customWidth="1"/>
    <col min="3076" max="3076" width="5.5703125" customWidth="1"/>
    <col min="3077" max="3077" width="4.85546875" customWidth="1"/>
    <col min="3078" max="3078" width="4.7109375" customWidth="1"/>
    <col min="3079" max="3079" width="4.42578125" customWidth="1"/>
    <col min="3080" max="3080" width="5.28515625" customWidth="1"/>
    <col min="3081" max="3082" width="4.85546875" customWidth="1"/>
    <col min="3083" max="3083" width="4.7109375" customWidth="1"/>
    <col min="3084" max="3084" width="5.140625" customWidth="1"/>
    <col min="3085" max="3085" width="4.5703125" customWidth="1"/>
    <col min="3086" max="3086" width="5.28515625" customWidth="1"/>
    <col min="3087" max="3087" width="4.140625" customWidth="1"/>
    <col min="3088" max="3088" width="12.7109375" customWidth="1"/>
    <col min="3089" max="3089" width="13" customWidth="1"/>
    <col min="3090" max="3090" width="11.7109375" customWidth="1"/>
    <col min="3091" max="3091" width="13.7109375" customWidth="1"/>
    <col min="3329" max="3329" width="38.42578125" customWidth="1"/>
    <col min="3330" max="3330" width="24.140625" customWidth="1"/>
    <col min="3331" max="3331" width="20" customWidth="1"/>
    <col min="3332" max="3332" width="5.5703125" customWidth="1"/>
    <col min="3333" max="3333" width="4.85546875" customWidth="1"/>
    <col min="3334" max="3334" width="4.7109375" customWidth="1"/>
    <col min="3335" max="3335" width="4.42578125" customWidth="1"/>
    <col min="3336" max="3336" width="5.28515625" customWidth="1"/>
    <col min="3337" max="3338" width="4.85546875" customWidth="1"/>
    <col min="3339" max="3339" width="4.7109375" customWidth="1"/>
    <col min="3340" max="3340" width="5.140625" customWidth="1"/>
    <col min="3341" max="3341" width="4.5703125" customWidth="1"/>
    <col min="3342" max="3342" width="5.28515625" customWidth="1"/>
    <col min="3343" max="3343" width="4.140625" customWidth="1"/>
    <col min="3344" max="3344" width="12.7109375" customWidth="1"/>
    <col min="3345" max="3345" width="13" customWidth="1"/>
    <col min="3346" max="3346" width="11.7109375" customWidth="1"/>
    <col min="3347" max="3347" width="13.7109375" customWidth="1"/>
    <col min="3585" max="3585" width="38.42578125" customWidth="1"/>
    <col min="3586" max="3586" width="24.140625" customWidth="1"/>
    <col min="3587" max="3587" width="20" customWidth="1"/>
    <col min="3588" max="3588" width="5.5703125" customWidth="1"/>
    <col min="3589" max="3589" width="4.85546875" customWidth="1"/>
    <col min="3590" max="3590" width="4.7109375" customWidth="1"/>
    <col min="3591" max="3591" width="4.42578125" customWidth="1"/>
    <col min="3592" max="3592" width="5.28515625" customWidth="1"/>
    <col min="3593" max="3594" width="4.85546875" customWidth="1"/>
    <col min="3595" max="3595" width="4.7109375" customWidth="1"/>
    <col min="3596" max="3596" width="5.140625" customWidth="1"/>
    <col min="3597" max="3597" width="4.5703125" customWidth="1"/>
    <col min="3598" max="3598" width="5.28515625" customWidth="1"/>
    <col min="3599" max="3599" width="4.140625" customWidth="1"/>
    <col min="3600" max="3600" width="12.7109375" customWidth="1"/>
    <col min="3601" max="3601" width="13" customWidth="1"/>
    <col min="3602" max="3602" width="11.7109375" customWidth="1"/>
    <col min="3603" max="3603" width="13.7109375" customWidth="1"/>
    <col min="3841" max="3841" width="38.42578125" customWidth="1"/>
    <col min="3842" max="3842" width="24.140625" customWidth="1"/>
    <col min="3843" max="3843" width="20" customWidth="1"/>
    <col min="3844" max="3844" width="5.5703125" customWidth="1"/>
    <col min="3845" max="3845" width="4.85546875" customWidth="1"/>
    <col min="3846" max="3846" width="4.7109375" customWidth="1"/>
    <col min="3847" max="3847" width="4.42578125" customWidth="1"/>
    <col min="3848" max="3848" width="5.28515625" customWidth="1"/>
    <col min="3849" max="3850" width="4.85546875" customWidth="1"/>
    <col min="3851" max="3851" width="4.7109375" customWidth="1"/>
    <col min="3852" max="3852" width="5.140625" customWidth="1"/>
    <col min="3853" max="3853" width="4.5703125" customWidth="1"/>
    <col min="3854" max="3854" width="5.28515625" customWidth="1"/>
    <col min="3855" max="3855" width="4.140625" customWidth="1"/>
    <col min="3856" max="3856" width="12.7109375" customWidth="1"/>
    <col min="3857" max="3857" width="13" customWidth="1"/>
    <col min="3858" max="3858" width="11.7109375" customWidth="1"/>
    <col min="3859" max="3859" width="13.7109375" customWidth="1"/>
    <col min="4097" max="4097" width="38.42578125" customWidth="1"/>
    <col min="4098" max="4098" width="24.140625" customWidth="1"/>
    <col min="4099" max="4099" width="20" customWidth="1"/>
    <col min="4100" max="4100" width="5.5703125" customWidth="1"/>
    <col min="4101" max="4101" width="4.85546875" customWidth="1"/>
    <col min="4102" max="4102" width="4.7109375" customWidth="1"/>
    <col min="4103" max="4103" width="4.42578125" customWidth="1"/>
    <col min="4104" max="4104" width="5.28515625" customWidth="1"/>
    <col min="4105" max="4106" width="4.85546875" customWidth="1"/>
    <col min="4107" max="4107" width="4.7109375" customWidth="1"/>
    <col min="4108" max="4108" width="5.140625" customWidth="1"/>
    <col min="4109" max="4109" width="4.5703125" customWidth="1"/>
    <col min="4110" max="4110" width="5.28515625" customWidth="1"/>
    <col min="4111" max="4111" width="4.140625" customWidth="1"/>
    <col min="4112" max="4112" width="12.7109375" customWidth="1"/>
    <col min="4113" max="4113" width="13" customWidth="1"/>
    <col min="4114" max="4114" width="11.7109375" customWidth="1"/>
    <col min="4115" max="4115" width="13.7109375" customWidth="1"/>
    <col min="4353" max="4353" width="38.42578125" customWidth="1"/>
    <col min="4354" max="4354" width="24.140625" customWidth="1"/>
    <col min="4355" max="4355" width="20" customWidth="1"/>
    <col min="4356" max="4356" width="5.5703125" customWidth="1"/>
    <col min="4357" max="4357" width="4.85546875" customWidth="1"/>
    <col min="4358" max="4358" width="4.7109375" customWidth="1"/>
    <col min="4359" max="4359" width="4.42578125" customWidth="1"/>
    <col min="4360" max="4360" width="5.28515625" customWidth="1"/>
    <col min="4361" max="4362" width="4.85546875" customWidth="1"/>
    <col min="4363" max="4363" width="4.7109375" customWidth="1"/>
    <col min="4364" max="4364" width="5.140625" customWidth="1"/>
    <col min="4365" max="4365" width="4.5703125" customWidth="1"/>
    <col min="4366" max="4366" width="5.28515625" customWidth="1"/>
    <col min="4367" max="4367" width="4.140625" customWidth="1"/>
    <col min="4368" max="4368" width="12.7109375" customWidth="1"/>
    <col min="4369" max="4369" width="13" customWidth="1"/>
    <col min="4370" max="4370" width="11.7109375" customWidth="1"/>
    <col min="4371" max="4371" width="13.7109375" customWidth="1"/>
    <col min="4609" max="4609" width="38.42578125" customWidth="1"/>
    <col min="4610" max="4610" width="24.140625" customWidth="1"/>
    <col min="4611" max="4611" width="20" customWidth="1"/>
    <col min="4612" max="4612" width="5.5703125" customWidth="1"/>
    <col min="4613" max="4613" width="4.85546875" customWidth="1"/>
    <col min="4614" max="4614" width="4.7109375" customWidth="1"/>
    <col min="4615" max="4615" width="4.42578125" customWidth="1"/>
    <col min="4616" max="4616" width="5.28515625" customWidth="1"/>
    <col min="4617" max="4618" width="4.85546875" customWidth="1"/>
    <col min="4619" max="4619" width="4.7109375" customWidth="1"/>
    <col min="4620" max="4620" width="5.140625" customWidth="1"/>
    <col min="4621" max="4621" width="4.5703125" customWidth="1"/>
    <col min="4622" max="4622" width="5.28515625" customWidth="1"/>
    <col min="4623" max="4623" width="4.140625" customWidth="1"/>
    <col min="4624" max="4624" width="12.7109375" customWidth="1"/>
    <col min="4625" max="4625" width="13" customWidth="1"/>
    <col min="4626" max="4626" width="11.7109375" customWidth="1"/>
    <col min="4627" max="4627" width="13.7109375" customWidth="1"/>
    <col min="4865" max="4865" width="38.42578125" customWidth="1"/>
    <col min="4866" max="4866" width="24.140625" customWidth="1"/>
    <col min="4867" max="4867" width="20" customWidth="1"/>
    <col min="4868" max="4868" width="5.5703125" customWidth="1"/>
    <col min="4869" max="4869" width="4.85546875" customWidth="1"/>
    <col min="4870" max="4870" width="4.7109375" customWidth="1"/>
    <col min="4871" max="4871" width="4.42578125" customWidth="1"/>
    <col min="4872" max="4872" width="5.28515625" customWidth="1"/>
    <col min="4873" max="4874" width="4.85546875" customWidth="1"/>
    <col min="4875" max="4875" width="4.7109375" customWidth="1"/>
    <col min="4876" max="4876" width="5.140625" customWidth="1"/>
    <col min="4877" max="4877" width="4.5703125" customWidth="1"/>
    <col min="4878" max="4878" width="5.28515625" customWidth="1"/>
    <col min="4879" max="4879" width="4.140625" customWidth="1"/>
    <col min="4880" max="4880" width="12.7109375" customWidth="1"/>
    <col min="4881" max="4881" width="13" customWidth="1"/>
    <col min="4882" max="4882" width="11.7109375" customWidth="1"/>
    <col min="4883" max="4883" width="13.7109375" customWidth="1"/>
    <col min="5121" max="5121" width="38.42578125" customWidth="1"/>
    <col min="5122" max="5122" width="24.140625" customWidth="1"/>
    <col min="5123" max="5123" width="20" customWidth="1"/>
    <col min="5124" max="5124" width="5.5703125" customWidth="1"/>
    <col min="5125" max="5125" width="4.85546875" customWidth="1"/>
    <col min="5126" max="5126" width="4.7109375" customWidth="1"/>
    <col min="5127" max="5127" width="4.42578125" customWidth="1"/>
    <col min="5128" max="5128" width="5.28515625" customWidth="1"/>
    <col min="5129" max="5130" width="4.85546875" customWidth="1"/>
    <col min="5131" max="5131" width="4.7109375" customWidth="1"/>
    <col min="5132" max="5132" width="5.140625" customWidth="1"/>
    <col min="5133" max="5133" width="4.5703125" customWidth="1"/>
    <col min="5134" max="5134" width="5.28515625" customWidth="1"/>
    <col min="5135" max="5135" width="4.140625" customWidth="1"/>
    <col min="5136" max="5136" width="12.7109375" customWidth="1"/>
    <col min="5137" max="5137" width="13" customWidth="1"/>
    <col min="5138" max="5138" width="11.7109375" customWidth="1"/>
    <col min="5139" max="5139" width="13.7109375" customWidth="1"/>
    <col min="5377" max="5377" width="38.42578125" customWidth="1"/>
    <col min="5378" max="5378" width="24.140625" customWidth="1"/>
    <col min="5379" max="5379" width="20" customWidth="1"/>
    <col min="5380" max="5380" width="5.5703125" customWidth="1"/>
    <col min="5381" max="5381" width="4.85546875" customWidth="1"/>
    <col min="5382" max="5382" width="4.7109375" customWidth="1"/>
    <col min="5383" max="5383" width="4.42578125" customWidth="1"/>
    <col min="5384" max="5384" width="5.28515625" customWidth="1"/>
    <col min="5385" max="5386" width="4.85546875" customWidth="1"/>
    <col min="5387" max="5387" width="4.7109375" customWidth="1"/>
    <col min="5388" max="5388" width="5.140625" customWidth="1"/>
    <col min="5389" max="5389" width="4.5703125" customWidth="1"/>
    <col min="5390" max="5390" width="5.28515625" customWidth="1"/>
    <col min="5391" max="5391" width="4.140625" customWidth="1"/>
    <col min="5392" max="5392" width="12.7109375" customWidth="1"/>
    <col min="5393" max="5393" width="13" customWidth="1"/>
    <col min="5394" max="5394" width="11.7109375" customWidth="1"/>
    <col min="5395" max="5395" width="13.7109375" customWidth="1"/>
    <col min="5633" max="5633" width="38.42578125" customWidth="1"/>
    <col min="5634" max="5634" width="24.140625" customWidth="1"/>
    <col min="5635" max="5635" width="20" customWidth="1"/>
    <col min="5636" max="5636" width="5.5703125" customWidth="1"/>
    <col min="5637" max="5637" width="4.85546875" customWidth="1"/>
    <col min="5638" max="5638" width="4.7109375" customWidth="1"/>
    <col min="5639" max="5639" width="4.42578125" customWidth="1"/>
    <col min="5640" max="5640" width="5.28515625" customWidth="1"/>
    <col min="5641" max="5642" width="4.85546875" customWidth="1"/>
    <col min="5643" max="5643" width="4.7109375" customWidth="1"/>
    <col min="5644" max="5644" width="5.140625" customWidth="1"/>
    <col min="5645" max="5645" width="4.5703125" customWidth="1"/>
    <col min="5646" max="5646" width="5.28515625" customWidth="1"/>
    <col min="5647" max="5647" width="4.140625" customWidth="1"/>
    <col min="5648" max="5648" width="12.7109375" customWidth="1"/>
    <col min="5649" max="5649" width="13" customWidth="1"/>
    <col min="5650" max="5650" width="11.7109375" customWidth="1"/>
    <col min="5651" max="5651" width="13.7109375" customWidth="1"/>
    <col min="5889" max="5889" width="38.42578125" customWidth="1"/>
    <col min="5890" max="5890" width="24.140625" customWidth="1"/>
    <col min="5891" max="5891" width="20" customWidth="1"/>
    <col min="5892" max="5892" width="5.5703125" customWidth="1"/>
    <col min="5893" max="5893" width="4.85546875" customWidth="1"/>
    <col min="5894" max="5894" width="4.7109375" customWidth="1"/>
    <col min="5895" max="5895" width="4.42578125" customWidth="1"/>
    <col min="5896" max="5896" width="5.28515625" customWidth="1"/>
    <col min="5897" max="5898" width="4.85546875" customWidth="1"/>
    <col min="5899" max="5899" width="4.7109375" customWidth="1"/>
    <col min="5900" max="5900" width="5.140625" customWidth="1"/>
    <col min="5901" max="5901" width="4.5703125" customWidth="1"/>
    <col min="5902" max="5902" width="5.28515625" customWidth="1"/>
    <col min="5903" max="5903" width="4.140625" customWidth="1"/>
    <col min="5904" max="5904" width="12.7109375" customWidth="1"/>
    <col min="5905" max="5905" width="13" customWidth="1"/>
    <col min="5906" max="5906" width="11.7109375" customWidth="1"/>
    <col min="5907" max="5907" width="13.7109375" customWidth="1"/>
    <col min="6145" max="6145" width="38.42578125" customWidth="1"/>
    <col min="6146" max="6146" width="24.140625" customWidth="1"/>
    <col min="6147" max="6147" width="20" customWidth="1"/>
    <col min="6148" max="6148" width="5.5703125" customWidth="1"/>
    <col min="6149" max="6149" width="4.85546875" customWidth="1"/>
    <col min="6150" max="6150" width="4.7109375" customWidth="1"/>
    <col min="6151" max="6151" width="4.42578125" customWidth="1"/>
    <col min="6152" max="6152" width="5.28515625" customWidth="1"/>
    <col min="6153" max="6154" width="4.85546875" customWidth="1"/>
    <col min="6155" max="6155" width="4.7109375" customWidth="1"/>
    <col min="6156" max="6156" width="5.140625" customWidth="1"/>
    <col min="6157" max="6157" width="4.5703125" customWidth="1"/>
    <col min="6158" max="6158" width="5.28515625" customWidth="1"/>
    <col min="6159" max="6159" width="4.140625" customWidth="1"/>
    <col min="6160" max="6160" width="12.7109375" customWidth="1"/>
    <col min="6161" max="6161" width="13" customWidth="1"/>
    <col min="6162" max="6162" width="11.7109375" customWidth="1"/>
    <col min="6163" max="6163" width="13.7109375" customWidth="1"/>
    <col min="6401" max="6401" width="38.42578125" customWidth="1"/>
    <col min="6402" max="6402" width="24.140625" customWidth="1"/>
    <col min="6403" max="6403" width="20" customWidth="1"/>
    <col min="6404" max="6404" width="5.5703125" customWidth="1"/>
    <col min="6405" max="6405" width="4.85546875" customWidth="1"/>
    <col min="6406" max="6406" width="4.7109375" customWidth="1"/>
    <col min="6407" max="6407" width="4.42578125" customWidth="1"/>
    <col min="6408" max="6408" width="5.28515625" customWidth="1"/>
    <col min="6409" max="6410" width="4.85546875" customWidth="1"/>
    <col min="6411" max="6411" width="4.7109375" customWidth="1"/>
    <col min="6412" max="6412" width="5.140625" customWidth="1"/>
    <col min="6413" max="6413" width="4.5703125" customWidth="1"/>
    <col min="6414" max="6414" width="5.28515625" customWidth="1"/>
    <col min="6415" max="6415" width="4.140625" customWidth="1"/>
    <col min="6416" max="6416" width="12.7109375" customWidth="1"/>
    <col min="6417" max="6417" width="13" customWidth="1"/>
    <col min="6418" max="6418" width="11.7109375" customWidth="1"/>
    <col min="6419" max="6419" width="13.7109375" customWidth="1"/>
    <col min="6657" max="6657" width="38.42578125" customWidth="1"/>
    <col min="6658" max="6658" width="24.140625" customWidth="1"/>
    <col min="6659" max="6659" width="20" customWidth="1"/>
    <col min="6660" max="6660" width="5.5703125" customWidth="1"/>
    <col min="6661" max="6661" width="4.85546875" customWidth="1"/>
    <col min="6662" max="6662" width="4.7109375" customWidth="1"/>
    <col min="6663" max="6663" width="4.42578125" customWidth="1"/>
    <col min="6664" max="6664" width="5.28515625" customWidth="1"/>
    <col min="6665" max="6666" width="4.85546875" customWidth="1"/>
    <col min="6667" max="6667" width="4.7109375" customWidth="1"/>
    <col min="6668" max="6668" width="5.140625" customWidth="1"/>
    <col min="6669" max="6669" width="4.5703125" customWidth="1"/>
    <col min="6670" max="6670" width="5.28515625" customWidth="1"/>
    <col min="6671" max="6671" width="4.140625" customWidth="1"/>
    <col min="6672" max="6672" width="12.7109375" customWidth="1"/>
    <col min="6673" max="6673" width="13" customWidth="1"/>
    <col min="6674" max="6674" width="11.7109375" customWidth="1"/>
    <col min="6675" max="6675" width="13.7109375" customWidth="1"/>
    <col min="6913" max="6913" width="38.42578125" customWidth="1"/>
    <col min="6914" max="6914" width="24.140625" customWidth="1"/>
    <col min="6915" max="6915" width="20" customWidth="1"/>
    <col min="6916" max="6916" width="5.5703125" customWidth="1"/>
    <col min="6917" max="6917" width="4.85546875" customWidth="1"/>
    <col min="6918" max="6918" width="4.7109375" customWidth="1"/>
    <col min="6919" max="6919" width="4.42578125" customWidth="1"/>
    <col min="6920" max="6920" width="5.28515625" customWidth="1"/>
    <col min="6921" max="6922" width="4.85546875" customWidth="1"/>
    <col min="6923" max="6923" width="4.7109375" customWidth="1"/>
    <col min="6924" max="6924" width="5.140625" customWidth="1"/>
    <col min="6925" max="6925" width="4.5703125" customWidth="1"/>
    <col min="6926" max="6926" width="5.28515625" customWidth="1"/>
    <col min="6927" max="6927" width="4.140625" customWidth="1"/>
    <col min="6928" max="6928" width="12.7109375" customWidth="1"/>
    <col min="6929" max="6929" width="13" customWidth="1"/>
    <col min="6930" max="6930" width="11.7109375" customWidth="1"/>
    <col min="6931" max="6931" width="13.7109375" customWidth="1"/>
    <col min="7169" max="7169" width="38.42578125" customWidth="1"/>
    <col min="7170" max="7170" width="24.140625" customWidth="1"/>
    <col min="7171" max="7171" width="20" customWidth="1"/>
    <col min="7172" max="7172" width="5.5703125" customWidth="1"/>
    <col min="7173" max="7173" width="4.85546875" customWidth="1"/>
    <col min="7174" max="7174" width="4.7109375" customWidth="1"/>
    <col min="7175" max="7175" width="4.42578125" customWidth="1"/>
    <col min="7176" max="7176" width="5.28515625" customWidth="1"/>
    <col min="7177" max="7178" width="4.85546875" customWidth="1"/>
    <col min="7179" max="7179" width="4.7109375" customWidth="1"/>
    <col min="7180" max="7180" width="5.140625" customWidth="1"/>
    <col min="7181" max="7181" width="4.5703125" customWidth="1"/>
    <col min="7182" max="7182" width="5.28515625" customWidth="1"/>
    <col min="7183" max="7183" width="4.140625" customWidth="1"/>
    <col min="7184" max="7184" width="12.7109375" customWidth="1"/>
    <col min="7185" max="7185" width="13" customWidth="1"/>
    <col min="7186" max="7186" width="11.7109375" customWidth="1"/>
    <col min="7187" max="7187" width="13.7109375" customWidth="1"/>
    <col min="7425" max="7425" width="38.42578125" customWidth="1"/>
    <col min="7426" max="7426" width="24.140625" customWidth="1"/>
    <col min="7427" max="7427" width="20" customWidth="1"/>
    <col min="7428" max="7428" width="5.5703125" customWidth="1"/>
    <col min="7429" max="7429" width="4.85546875" customWidth="1"/>
    <col min="7430" max="7430" width="4.7109375" customWidth="1"/>
    <col min="7431" max="7431" width="4.42578125" customWidth="1"/>
    <col min="7432" max="7432" width="5.28515625" customWidth="1"/>
    <col min="7433" max="7434" width="4.85546875" customWidth="1"/>
    <col min="7435" max="7435" width="4.7109375" customWidth="1"/>
    <col min="7436" max="7436" width="5.140625" customWidth="1"/>
    <col min="7437" max="7437" width="4.5703125" customWidth="1"/>
    <col min="7438" max="7438" width="5.28515625" customWidth="1"/>
    <col min="7439" max="7439" width="4.140625" customWidth="1"/>
    <col min="7440" max="7440" width="12.7109375" customWidth="1"/>
    <col min="7441" max="7441" width="13" customWidth="1"/>
    <col min="7442" max="7442" width="11.7109375" customWidth="1"/>
    <col min="7443" max="7443" width="13.7109375" customWidth="1"/>
    <col min="7681" max="7681" width="38.42578125" customWidth="1"/>
    <col min="7682" max="7682" width="24.140625" customWidth="1"/>
    <col min="7683" max="7683" width="20" customWidth="1"/>
    <col min="7684" max="7684" width="5.5703125" customWidth="1"/>
    <col min="7685" max="7685" width="4.85546875" customWidth="1"/>
    <col min="7686" max="7686" width="4.7109375" customWidth="1"/>
    <col min="7687" max="7687" width="4.42578125" customWidth="1"/>
    <col min="7688" max="7688" width="5.28515625" customWidth="1"/>
    <col min="7689" max="7690" width="4.85546875" customWidth="1"/>
    <col min="7691" max="7691" width="4.7109375" customWidth="1"/>
    <col min="7692" max="7692" width="5.140625" customWidth="1"/>
    <col min="7693" max="7693" width="4.5703125" customWidth="1"/>
    <col min="7694" max="7694" width="5.28515625" customWidth="1"/>
    <col min="7695" max="7695" width="4.140625" customWidth="1"/>
    <col min="7696" max="7696" width="12.7109375" customWidth="1"/>
    <col min="7697" max="7697" width="13" customWidth="1"/>
    <col min="7698" max="7698" width="11.7109375" customWidth="1"/>
    <col min="7699" max="7699" width="13.7109375" customWidth="1"/>
    <col min="7937" max="7937" width="38.42578125" customWidth="1"/>
    <col min="7938" max="7938" width="24.140625" customWidth="1"/>
    <col min="7939" max="7939" width="20" customWidth="1"/>
    <col min="7940" max="7940" width="5.5703125" customWidth="1"/>
    <col min="7941" max="7941" width="4.85546875" customWidth="1"/>
    <col min="7942" max="7942" width="4.7109375" customWidth="1"/>
    <col min="7943" max="7943" width="4.42578125" customWidth="1"/>
    <col min="7944" max="7944" width="5.28515625" customWidth="1"/>
    <col min="7945" max="7946" width="4.85546875" customWidth="1"/>
    <col min="7947" max="7947" width="4.7109375" customWidth="1"/>
    <col min="7948" max="7948" width="5.140625" customWidth="1"/>
    <col min="7949" max="7949" width="4.5703125" customWidth="1"/>
    <col min="7950" max="7950" width="5.28515625" customWidth="1"/>
    <col min="7951" max="7951" width="4.140625" customWidth="1"/>
    <col min="7952" max="7952" width="12.7109375" customWidth="1"/>
    <col min="7953" max="7953" width="13" customWidth="1"/>
    <col min="7954" max="7954" width="11.7109375" customWidth="1"/>
    <col min="7955" max="7955" width="13.7109375" customWidth="1"/>
    <col min="8193" max="8193" width="38.42578125" customWidth="1"/>
    <col min="8194" max="8194" width="24.140625" customWidth="1"/>
    <col min="8195" max="8195" width="20" customWidth="1"/>
    <col min="8196" max="8196" width="5.5703125" customWidth="1"/>
    <col min="8197" max="8197" width="4.85546875" customWidth="1"/>
    <col min="8198" max="8198" width="4.7109375" customWidth="1"/>
    <col min="8199" max="8199" width="4.42578125" customWidth="1"/>
    <col min="8200" max="8200" width="5.28515625" customWidth="1"/>
    <col min="8201" max="8202" width="4.85546875" customWidth="1"/>
    <col min="8203" max="8203" width="4.7109375" customWidth="1"/>
    <col min="8204" max="8204" width="5.140625" customWidth="1"/>
    <col min="8205" max="8205" width="4.5703125" customWidth="1"/>
    <col min="8206" max="8206" width="5.28515625" customWidth="1"/>
    <col min="8207" max="8207" width="4.140625" customWidth="1"/>
    <col min="8208" max="8208" width="12.7109375" customWidth="1"/>
    <col min="8209" max="8209" width="13" customWidth="1"/>
    <col min="8210" max="8210" width="11.7109375" customWidth="1"/>
    <col min="8211" max="8211" width="13.7109375" customWidth="1"/>
    <col min="8449" max="8449" width="38.42578125" customWidth="1"/>
    <col min="8450" max="8450" width="24.140625" customWidth="1"/>
    <col min="8451" max="8451" width="20" customWidth="1"/>
    <col min="8452" max="8452" width="5.5703125" customWidth="1"/>
    <col min="8453" max="8453" width="4.85546875" customWidth="1"/>
    <col min="8454" max="8454" width="4.7109375" customWidth="1"/>
    <col min="8455" max="8455" width="4.42578125" customWidth="1"/>
    <col min="8456" max="8456" width="5.28515625" customWidth="1"/>
    <col min="8457" max="8458" width="4.85546875" customWidth="1"/>
    <col min="8459" max="8459" width="4.7109375" customWidth="1"/>
    <col min="8460" max="8460" width="5.140625" customWidth="1"/>
    <col min="8461" max="8461" width="4.5703125" customWidth="1"/>
    <col min="8462" max="8462" width="5.28515625" customWidth="1"/>
    <col min="8463" max="8463" width="4.140625" customWidth="1"/>
    <col min="8464" max="8464" width="12.7109375" customWidth="1"/>
    <col min="8465" max="8465" width="13" customWidth="1"/>
    <col min="8466" max="8466" width="11.7109375" customWidth="1"/>
    <col min="8467" max="8467" width="13.7109375" customWidth="1"/>
    <col min="8705" max="8705" width="38.42578125" customWidth="1"/>
    <col min="8706" max="8706" width="24.140625" customWidth="1"/>
    <col min="8707" max="8707" width="20" customWidth="1"/>
    <col min="8708" max="8708" width="5.5703125" customWidth="1"/>
    <col min="8709" max="8709" width="4.85546875" customWidth="1"/>
    <col min="8710" max="8710" width="4.7109375" customWidth="1"/>
    <col min="8711" max="8711" width="4.42578125" customWidth="1"/>
    <col min="8712" max="8712" width="5.28515625" customWidth="1"/>
    <col min="8713" max="8714" width="4.85546875" customWidth="1"/>
    <col min="8715" max="8715" width="4.7109375" customWidth="1"/>
    <col min="8716" max="8716" width="5.140625" customWidth="1"/>
    <col min="8717" max="8717" width="4.5703125" customWidth="1"/>
    <col min="8718" max="8718" width="5.28515625" customWidth="1"/>
    <col min="8719" max="8719" width="4.140625" customWidth="1"/>
    <col min="8720" max="8720" width="12.7109375" customWidth="1"/>
    <col min="8721" max="8721" width="13" customWidth="1"/>
    <col min="8722" max="8722" width="11.7109375" customWidth="1"/>
    <col min="8723" max="8723" width="13.7109375" customWidth="1"/>
    <col min="8961" max="8961" width="38.42578125" customWidth="1"/>
    <col min="8962" max="8962" width="24.140625" customWidth="1"/>
    <col min="8963" max="8963" width="20" customWidth="1"/>
    <col min="8964" max="8964" width="5.5703125" customWidth="1"/>
    <col min="8965" max="8965" width="4.85546875" customWidth="1"/>
    <col min="8966" max="8966" width="4.7109375" customWidth="1"/>
    <col min="8967" max="8967" width="4.42578125" customWidth="1"/>
    <col min="8968" max="8968" width="5.28515625" customWidth="1"/>
    <col min="8969" max="8970" width="4.85546875" customWidth="1"/>
    <col min="8971" max="8971" width="4.7109375" customWidth="1"/>
    <col min="8972" max="8972" width="5.140625" customWidth="1"/>
    <col min="8973" max="8973" width="4.5703125" customWidth="1"/>
    <col min="8974" max="8974" width="5.28515625" customWidth="1"/>
    <col min="8975" max="8975" width="4.140625" customWidth="1"/>
    <col min="8976" max="8976" width="12.7109375" customWidth="1"/>
    <col min="8977" max="8977" width="13" customWidth="1"/>
    <col min="8978" max="8978" width="11.7109375" customWidth="1"/>
    <col min="8979" max="8979" width="13.7109375" customWidth="1"/>
    <col min="9217" max="9217" width="38.42578125" customWidth="1"/>
    <col min="9218" max="9218" width="24.140625" customWidth="1"/>
    <col min="9219" max="9219" width="20" customWidth="1"/>
    <col min="9220" max="9220" width="5.5703125" customWidth="1"/>
    <col min="9221" max="9221" width="4.85546875" customWidth="1"/>
    <col min="9222" max="9222" width="4.7109375" customWidth="1"/>
    <col min="9223" max="9223" width="4.42578125" customWidth="1"/>
    <col min="9224" max="9224" width="5.28515625" customWidth="1"/>
    <col min="9225" max="9226" width="4.85546875" customWidth="1"/>
    <col min="9227" max="9227" width="4.7109375" customWidth="1"/>
    <col min="9228" max="9228" width="5.140625" customWidth="1"/>
    <col min="9229" max="9229" width="4.5703125" customWidth="1"/>
    <col min="9230" max="9230" width="5.28515625" customWidth="1"/>
    <col min="9231" max="9231" width="4.140625" customWidth="1"/>
    <col min="9232" max="9232" width="12.7109375" customWidth="1"/>
    <col min="9233" max="9233" width="13" customWidth="1"/>
    <col min="9234" max="9234" width="11.7109375" customWidth="1"/>
    <col min="9235" max="9235" width="13.7109375" customWidth="1"/>
    <col min="9473" max="9473" width="38.42578125" customWidth="1"/>
    <col min="9474" max="9474" width="24.140625" customWidth="1"/>
    <col min="9475" max="9475" width="20" customWidth="1"/>
    <col min="9476" max="9476" width="5.5703125" customWidth="1"/>
    <col min="9477" max="9477" width="4.85546875" customWidth="1"/>
    <col min="9478" max="9478" width="4.7109375" customWidth="1"/>
    <col min="9479" max="9479" width="4.42578125" customWidth="1"/>
    <col min="9480" max="9480" width="5.28515625" customWidth="1"/>
    <col min="9481" max="9482" width="4.85546875" customWidth="1"/>
    <col min="9483" max="9483" width="4.7109375" customWidth="1"/>
    <col min="9484" max="9484" width="5.140625" customWidth="1"/>
    <col min="9485" max="9485" width="4.5703125" customWidth="1"/>
    <col min="9486" max="9486" width="5.28515625" customWidth="1"/>
    <col min="9487" max="9487" width="4.140625" customWidth="1"/>
    <col min="9488" max="9488" width="12.7109375" customWidth="1"/>
    <col min="9489" max="9489" width="13" customWidth="1"/>
    <col min="9490" max="9490" width="11.7109375" customWidth="1"/>
    <col min="9491" max="9491" width="13.7109375" customWidth="1"/>
    <col min="9729" max="9729" width="38.42578125" customWidth="1"/>
    <col min="9730" max="9730" width="24.140625" customWidth="1"/>
    <col min="9731" max="9731" width="20" customWidth="1"/>
    <col min="9732" max="9732" width="5.5703125" customWidth="1"/>
    <col min="9733" max="9733" width="4.85546875" customWidth="1"/>
    <col min="9734" max="9734" width="4.7109375" customWidth="1"/>
    <col min="9735" max="9735" width="4.42578125" customWidth="1"/>
    <col min="9736" max="9736" width="5.28515625" customWidth="1"/>
    <col min="9737" max="9738" width="4.85546875" customWidth="1"/>
    <col min="9739" max="9739" width="4.7109375" customWidth="1"/>
    <col min="9740" max="9740" width="5.140625" customWidth="1"/>
    <col min="9741" max="9741" width="4.5703125" customWidth="1"/>
    <col min="9742" max="9742" width="5.28515625" customWidth="1"/>
    <col min="9743" max="9743" width="4.140625" customWidth="1"/>
    <col min="9744" max="9744" width="12.7109375" customWidth="1"/>
    <col min="9745" max="9745" width="13" customWidth="1"/>
    <col min="9746" max="9746" width="11.7109375" customWidth="1"/>
    <col min="9747" max="9747" width="13.7109375" customWidth="1"/>
    <col min="9985" max="9985" width="38.42578125" customWidth="1"/>
    <col min="9986" max="9986" width="24.140625" customWidth="1"/>
    <col min="9987" max="9987" width="20" customWidth="1"/>
    <col min="9988" max="9988" width="5.5703125" customWidth="1"/>
    <col min="9989" max="9989" width="4.85546875" customWidth="1"/>
    <col min="9990" max="9990" width="4.7109375" customWidth="1"/>
    <col min="9991" max="9991" width="4.42578125" customWidth="1"/>
    <col min="9992" max="9992" width="5.28515625" customWidth="1"/>
    <col min="9993" max="9994" width="4.85546875" customWidth="1"/>
    <col min="9995" max="9995" width="4.7109375" customWidth="1"/>
    <col min="9996" max="9996" width="5.140625" customWidth="1"/>
    <col min="9997" max="9997" width="4.5703125" customWidth="1"/>
    <col min="9998" max="9998" width="5.28515625" customWidth="1"/>
    <col min="9999" max="9999" width="4.140625" customWidth="1"/>
    <col min="10000" max="10000" width="12.7109375" customWidth="1"/>
    <col min="10001" max="10001" width="13" customWidth="1"/>
    <col min="10002" max="10002" width="11.7109375" customWidth="1"/>
    <col min="10003" max="10003" width="13.7109375" customWidth="1"/>
    <col min="10241" max="10241" width="38.42578125" customWidth="1"/>
    <col min="10242" max="10242" width="24.140625" customWidth="1"/>
    <col min="10243" max="10243" width="20" customWidth="1"/>
    <col min="10244" max="10244" width="5.5703125" customWidth="1"/>
    <col min="10245" max="10245" width="4.85546875" customWidth="1"/>
    <col min="10246" max="10246" width="4.7109375" customWidth="1"/>
    <col min="10247" max="10247" width="4.42578125" customWidth="1"/>
    <col min="10248" max="10248" width="5.28515625" customWidth="1"/>
    <col min="10249" max="10250" width="4.85546875" customWidth="1"/>
    <col min="10251" max="10251" width="4.7109375" customWidth="1"/>
    <col min="10252" max="10252" width="5.140625" customWidth="1"/>
    <col min="10253" max="10253" width="4.5703125" customWidth="1"/>
    <col min="10254" max="10254" width="5.28515625" customWidth="1"/>
    <col min="10255" max="10255" width="4.140625" customWidth="1"/>
    <col min="10256" max="10256" width="12.7109375" customWidth="1"/>
    <col min="10257" max="10257" width="13" customWidth="1"/>
    <col min="10258" max="10258" width="11.7109375" customWidth="1"/>
    <col min="10259" max="10259" width="13.7109375" customWidth="1"/>
    <col min="10497" max="10497" width="38.42578125" customWidth="1"/>
    <col min="10498" max="10498" width="24.140625" customWidth="1"/>
    <col min="10499" max="10499" width="20" customWidth="1"/>
    <col min="10500" max="10500" width="5.5703125" customWidth="1"/>
    <col min="10501" max="10501" width="4.85546875" customWidth="1"/>
    <col min="10502" max="10502" width="4.7109375" customWidth="1"/>
    <col min="10503" max="10503" width="4.42578125" customWidth="1"/>
    <col min="10504" max="10504" width="5.28515625" customWidth="1"/>
    <col min="10505" max="10506" width="4.85546875" customWidth="1"/>
    <col min="10507" max="10507" width="4.7109375" customWidth="1"/>
    <col min="10508" max="10508" width="5.140625" customWidth="1"/>
    <col min="10509" max="10509" width="4.5703125" customWidth="1"/>
    <col min="10510" max="10510" width="5.28515625" customWidth="1"/>
    <col min="10511" max="10511" width="4.140625" customWidth="1"/>
    <col min="10512" max="10512" width="12.7109375" customWidth="1"/>
    <col min="10513" max="10513" width="13" customWidth="1"/>
    <col min="10514" max="10514" width="11.7109375" customWidth="1"/>
    <col min="10515" max="10515" width="13.7109375" customWidth="1"/>
    <col min="10753" max="10753" width="38.42578125" customWidth="1"/>
    <col min="10754" max="10754" width="24.140625" customWidth="1"/>
    <col min="10755" max="10755" width="20" customWidth="1"/>
    <col min="10756" max="10756" width="5.5703125" customWidth="1"/>
    <col min="10757" max="10757" width="4.85546875" customWidth="1"/>
    <col min="10758" max="10758" width="4.7109375" customWidth="1"/>
    <col min="10759" max="10759" width="4.42578125" customWidth="1"/>
    <col min="10760" max="10760" width="5.28515625" customWidth="1"/>
    <col min="10761" max="10762" width="4.85546875" customWidth="1"/>
    <col min="10763" max="10763" width="4.7109375" customWidth="1"/>
    <col min="10764" max="10764" width="5.140625" customWidth="1"/>
    <col min="10765" max="10765" width="4.5703125" customWidth="1"/>
    <col min="10766" max="10766" width="5.28515625" customWidth="1"/>
    <col min="10767" max="10767" width="4.140625" customWidth="1"/>
    <col min="10768" max="10768" width="12.7109375" customWidth="1"/>
    <col min="10769" max="10769" width="13" customWidth="1"/>
    <col min="10770" max="10770" width="11.7109375" customWidth="1"/>
    <col min="10771" max="10771" width="13.7109375" customWidth="1"/>
    <col min="11009" max="11009" width="38.42578125" customWidth="1"/>
    <col min="11010" max="11010" width="24.140625" customWidth="1"/>
    <col min="11011" max="11011" width="20" customWidth="1"/>
    <col min="11012" max="11012" width="5.5703125" customWidth="1"/>
    <col min="11013" max="11013" width="4.85546875" customWidth="1"/>
    <col min="11014" max="11014" width="4.7109375" customWidth="1"/>
    <col min="11015" max="11015" width="4.42578125" customWidth="1"/>
    <col min="11016" max="11016" width="5.28515625" customWidth="1"/>
    <col min="11017" max="11018" width="4.85546875" customWidth="1"/>
    <col min="11019" max="11019" width="4.7109375" customWidth="1"/>
    <col min="11020" max="11020" width="5.140625" customWidth="1"/>
    <col min="11021" max="11021" width="4.5703125" customWidth="1"/>
    <col min="11022" max="11022" width="5.28515625" customWidth="1"/>
    <col min="11023" max="11023" width="4.140625" customWidth="1"/>
    <col min="11024" max="11024" width="12.7109375" customWidth="1"/>
    <col min="11025" max="11025" width="13" customWidth="1"/>
    <col min="11026" max="11026" width="11.7109375" customWidth="1"/>
    <col min="11027" max="11027" width="13.7109375" customWidth="1"/>
    <col min="11265" max="11265" width="38.42578125" customWidth="1"/>
    <col min="11266" max="11266" width="24.140625" customWidth="1"/>
    <col min="11267" max="11267" width="20" customWidth="1"/>
    <col min="11268" max="11268" width="5.5703125" customWidth="1"/>
    <col min="11269" max="11269" width="4.85546875" customWidth="1"/>
    <col min="11270" max="11270" width="4.7109375" customWidth="1"/>
    <col min="11271" max="11271" width="4.42578125" customWidth="1"/>
    <col min="11272" max="11272" width="5.28515625" customWidth="1"/>
    <col min="11273" max="11274" width="4.85546875" customWidth="1"/>
    <col min="11275" max="11275" width="4.7109375" customWidth="1"/>
    <col min="11276" max="11276" width="5.140625" customWidth="1"/>
    <col min="11277" max="11277" width="4.5703125" customWidth="1"/>
    <col min="11278" max="11278" width="5.28515625" customWidth="1"/>
    <col min="11279" max="11279" width="4.140625" customWidth="1"/>
    <col min="11280" max="11280" width="12.7109375" customWidth="1"/>
    <col min="11281" max="11281" width="13" customWidth="1"/>
    <col min="11282" max="11282" width="11.7109375" customWidth="1"/>
    <col min="11283" max="11283" width="13.7109375" customWidth="1"/>
    <col min="11521" max="11521" width="38.42578125" customWidth="1"/>
    <col min="11522" max="11522" width="24.140625" customWidth="1"/>
    <col min="11523" max="11523" width="20" customWidth="1"/>
    <col min="11524" max="11524" width="5.5703125" customWidth="1"/>
    <col min="11525" max="11525" width="4.85546875" customWidth="1"/>
    <col min="11526" max="11526" width="4.7109375" customWidth="1"/>
    <col min="11527" max="11527" width="4.42578125" customWidth="1"/>
    <col min="11528" max="11528" width="5.28515625" customWidth="1"/>
    <col min="11529" max="11530" width="4.85546875" customWidth="1"/>
    <col min="11531" max="11531" width="4.7109375" customWidth="1"/>
    <col min="11532" max="11532" width="5.140625" customWidth="1"/>
    <col min="11533" max="11533" width="4.5703125" customWidth="1"/>
    <col min="11534" max="11534" width="5.28515625" customWidth="1"/>
    <col min="11535" max="11535" width="4.140625" customWidth="1"/>
    <col min="11536" max="11536" width="12.7109375" customWidth="1"/>
    <col min="11537" max="11537" width="13" customWidth="1"/>
    <col min="11538" max="11538" width="11.7109375" customWidth="1"/>
    <col min="11539" max="11539" width="13.7109375" customWidth="1"/>
    <col min="11777" max="11777" width="38.42578125" customWidth="1"/>
    <col min="11778" max="11778" width="24.140625" customWidth="1"/>
    <col min="11779" max="11779" width="20" customWidth="1"/>
    <col min="11780" max="11780" width="5.5703125" customWidth="1"/>
    <col min="11781" max="11781" width="4.85546875" customWidth="1"/>
    <col min="11782" max="11782" width="4.7109375" customWidth="1"/>
    <col min="11783" max="11783" width="4.42578125" customWidth="1"/>
    <col min="11784" max="11784" width="5.28515625" customWidth="1"/>
    <col min="11785" max="11786" width="4.85546875" customWidth="1"/>
    <col min="11787" max="11787" width="4.7109375" customWidth="1"/>
    <col min="11788" max="11788" width="5.140625" customWidth="1"/>
    <col min="11789" max="11789" width="4.5703125" customWidth="1"/>
    <col min="11790" max="11790" width="5.28515625" customWidth="1"/>
    <col min="11791" max="11791" width="4.140625" customWidth="1"/>
    <col min="11792" max="11792" width="12.7109375" customWidth="1"/>
    <col min="11793" max="11793" width="13" customWidth="1"/>
    <col min="11794" max="11794" width="11.7109375" customWidth="1"/>
    <col min="11795" max="11795" width="13.7109375" customWidth="1"/>
    <col min="12033" max="12033" width="38.42578125" customWidth="1"/>
    <col min="12034" max="12034" width="24.140625" customWidth="1"/>
    <col min="12035" max="12035" width="20" customWidth="1"/>
    <col min="12036" max="12036" width="5.5703125" customWidth="1"/>
    <col min="12037" max="12037" width="4.85546875" customWidth="1"/>
    <col min="12038" max="12038" width="4.7109375" customWidth="1"/>
    <col min="12039" max="12039" width="4.42578125" customWidth="1"/>
    <col min="12040" max="12040" width="5.28515625" customWidth="1"/>
    <col min="12041" max="12042" width="4.85546875" customWidth="1"/>
    <col min="12043" max="12043" width="4.7109375" customWidth="1"/>
    <col min="12044" max="12044" width="5.140625" customWidth="1"/>
    <col min="12045" max="12045" width="4.5703125" customWidth="1"/>
    <col min="12046" max="12046" width="5.28515625" customWidth="1"/>
    <col min="12047" max="12047" width="4.140625" customWidth="1"/>
    <col min="12048" max="12048" width="12.7109375" customWidth="1"/>
    <col min="12049" max="12049" width="13" customWidth="1"/>
    <col min="12050" max="12050" width="11.7109375" customWidth="1"/>
    <col min="12051" max="12051" width="13.7109375" customWidth="1"/>
    <col min="12289" max="12289" width="38.42578125" customWidth="1"/>
    <col min="12290" max="12290" width="24.140625" customWidth="1"/>
    <col min="12291" max="12291" width="20" customWidth="1"/>
    <col min="12292" max="12292" width="5.5703125" customWidth="1"/>
    <col min="12293" max="12293" width="4.85546875" customWidth="1"/>
    <col min="12294" max="12294" width="4.7109375" customWidth="1"/>
    <col min="12295" max="12295" width="4.42578125" customWidth="1"/>
    <col min="12296" max="12296" width="5.28515625" customWidth="1"/>
    <col min="12297" max="12298" width="4.85546875" customWidth="1"/>
    <col min="12299" max="12299" width="4.7109375" customWidth="1"/>
    <col min="12300" max="12300" width="5.140625" customWidth="1"/>
    <col min="12301" max="12301" width="4.5703125" customWidth="1"/>
    <col min="12302" max="12302" width="5.28515625" customWidth="1"/>
    <col min="12303" max="12303" width="4.140625" customWidth="1"/>
    <col min="12304" max="12304" width="12.7109375" customWidth="1"/>
    <col min="12305" max="12305" width="13" customWidth="1"/>
    <col min="12306" max="12306" width="11.7109375" customWidth="1"/>
    <col min="12307" max="12307" width="13.7109375" customWidth="1"/>
    <col min="12545" max="12545" width="38.42578125" customWidth="1"/>
    <col min="12546" max="12546" width="24.140625" customWidth="1"/>
    <col min="12547" max="12547" width="20" customWidth="1"/>
    <col min="12548" max="12548" width="5.5703125" customWidth="1"/>
    <col min="12549" max="12549" width="4.85546875" customWidth="1"/>
    <col min="12550" max="12550" width="4.7109375" customWidth="1"/>
    <col min="12551" max="12551" width="4.42578125" customWidth="1"/>
    <col min="12552" max="12552" width="5.28515625" customWidth="1"/>
    <col min="12553" max="12554" width="4.85546875" customWidth="1"/>
    <col min="12555" max="12555" width="4.7109375" customWidth="1"/>
    <col min="12556" max="12556" width="5.140625" customWidth="1"/>
    <col min="12557" max="12557" width="4.5703125" customWidth="1"/>
    <col min="12558" max="12558" width="5.28515625" customWidth="1"/>
    <col min="12559" max="12559" width="4.140625" customWidth="1"/>
    <col min="12560" max="12560" width="12.7109375" customWidth="1"/>
    <col min="12561" max="12561" width="13" customWidth="1"/>
    <col min="12562" max="12562" width="11.7109375" customWidth="1"/>
    <col min="12563" max="12563" width="13.7109375" customWidth="1"/>
    <col min="12801" max="12801" width="38.42578125" customWidth="1"/>
    <col min="12802" max="12802" width="24.140625" customWidth="1"/>
    <col min="12803" max="12803" width="20" customWidth="1"/>
    <col min="12804" max="12804" width="5.5703125" customWidth="1"/>
    <col min="12805" max="12805" width="4.85546875" customWidth="1"/>
    <col min="12806" max="12806" width="4.7109375" customWidth="1"/>
    <col min="12807" max="12807" width="4.42578125" customWidth="1"/>
    <col min="12808" max="12808" width="5.28515625" customWidth="1"/>
    <col min="12809" max="12810" width="4.85546875" customWidth="1"/>
    <col min="12811" max="12811" width="4.7109375" customWidth="1"/>
    <col min="12812" max="12812" width="5.140625" customWidth="1"/>
    <col min="12813" max="12813" width="4.5703125" customWidth="1"/>
    <col min="12814" max="12814" width="5.28515625" customWidth="1"/>
    <col min="12815" max="12815" width="4.140625" customWidth="1"/>
    <col min="12816" max="12816" width="12.7109375" customWidth="1"/>
    <col min="12817" max="12817" width="13" customWidth="1"/>
    <col min="12818" max="12818" width="11.7109375" customWidth="1"/>
    <col min="12819" max="12819" width="13.7109375" customWidth="1"/>
    <col min="13057" max="13057" width="38.42578125" customWidth="1"/>
    <col min="13058" max="13058" width="24.140625" customWidth="1"/>
    <col min="13059" max="13059" width="20" customWidth="1"/>
    <col min="13060" max="13060" width="5.5703125" customWidth="1"/>
    <col min="13061" max="13061" width="4.85546875" customWidth="1"/>
    <col min="13062" max="13062" width="4.7109375" customWidth="1"/>
    <col min="13063" max="13063" width="4.42578125" customWidth="1"/>
    <col min="13064" max="13064" width="5.28515625" customWidth="1"/>
    <col min="13065" max="13066" width="4.85546875" customWidth="1"/>
    <col min="13067" max="13067" width="4.7109375" customWidth="1"/>
    <col min="13068" max="13068" width="5.140625" customWidth="1"/>
    <col min="13069" max="13069" width="4.5703125" customWidth="1"/>
    <col min="13070" max="13070" width="5.28515625" customWidth="1"/>
    <col min="13071" max="13071" width="4.140625" customWidth="1"/>
    <col min="13072" max="13072" width="12.7109375" customWidth="1"/>
    <col min="13073" max="13073" width="13" customWidth="1"/>
    <col min="13074" max="13074" width="11.7109375" customWidth="1"/>
    <col min="13075" max="13075" width="13.7109375" customWidth="1"/>
    <col min="13313" max="13313" width="38.42578125" customWidth="1"/>
    <col min="13314" max="13314" width="24.140625" customWidth="1"/>
    <col min="13315" max="13315" width="20" customWidth="1"/>
    <col min="13316" max="13316" width="5.5703125" customWidth="1"/>
    <col min="13317" max="13317" width="4.85546875" customWidth="1"/>
    <col min="13318" max="13318" width="4.7109375" customWidth="1"/>
    <col min="13319" max="13319" width="4.42578125" customWidth="1"/>
    <col min="13320" max="13320" width="5.28515625" customWidth="1"/>
    <col min="13321" max="13322" width="4.85546875" customWidth="1"/>
    <col min="13323" max="13323" width="4.7109375" customWidth="1"/>
    <col min="13324" max="13324" width="5.140625" customWidth="1"/>
    <col min="13325" max="13325" width="4.5703125" customWidth="1"/>
    <col min="13326" max="13326" width="5.28515625" customWidth="1"/>
    <col min="13327" max="13327" width="4.140625" customWidth="1"/>
    <col min="13328" max="13328" width="12.7109375" customWidth="1"/>
    <col min="13329" max="13329" width="13" customWidth="1"/>
    <col min="13330" max="13330" width="11.7109375" customWidth="1"/>
    <col min="13331" max="13331" width="13.7109375" customWidth="1"/>
    <col min="13569" max="13569" width="38.42578125" customWidth="1"/>
    <col min="13570" max="13570" width="24.140625" customWidth="1"/>
    <col min="13571" max="13571" width="20" customWidth="1"/>
    <col min="13572" max="13572" width="5.5703125" customWidth="1"/>
    <col min="13573" max="13573" width="4.85546875" customWidth="1"/>
    <col min="13574" max="13574" width="4.7109375" customWidth="1"/>
    <col min="13575" max="13575" width="4.42578125" customWidth="1"/>
    <col min="13576" max="13576" width="5.28515625" customWidth="1"/>
    <col min="13577" max="13578" width="4.85546875" customWidth="1"/>
    <col min="13579" max="13579" width="4.7109375" customWidth="1"/>
    <col min="13580" max="13580" width="5.140625" customWidth="1"/>
    <col min="13581" max="13581" width="4.5703125" customWidth="1"/>
    <col min="13582" max="13582" width="5.28515625" customWidth="1"/>
    <col min="13583" max="13583" width="4.140625" customWidth="1"/>
    <col min="13584" max="13584" width="12.7109375" customWidth="1"/>
    <col min="13585" max="13585" width="13" customWidth="1"/>
    <col min="13586" max="13586" width="11.7109375" customWidth="1"/>
    <col min="13587" max="13587" width="13.7109375" customWidth="1"/>
    <col min="13825" max="13825" width="38.42578125" customWidth="1"/>
    <col min="13826" max="13826" width="24.140625" customWidth="1"/>
    <col min="13827" max="13827" width="20" customWidth="1"/>
    <col min="13828" max="13828" width="5.5703125" customWidth="1"/>
    <col min="13829" max="13829" width="4.85546875" customWidth="1"/>
    <col min="13830" max="13830" width="4.7109375" customWidth="1"/>
    <col min="13831" max="13831" width="4.42578125" customWidth="1"/>
    <col min="13832" max="13832" width="5.28515625" customWidth="1"/>
    <col min="13833" max="13834" width="4.85546875" customWidth="1"/>
    <col min="13835" max="13835" width="4.7109375" customWidth="1"/>
    <col min="13836" max="13836" width="5.140625" customWidth="1"/>
    <col min="13837" max="13837" width="4.5703125" customWidth="1"/>
    <col min="13838" max="13838" width="5.28515625" customWidth="1"/>
    <col min="13839" max="13839" width="4.140625" customWidth="1"/>
    <col min="13840" max="13840" width="12.7109375" customWidth="1"/>
    <col min="13841" max="13841" width="13" customWidth="1"/>
    <col min="13842" max="13842" width="11.7109375" customWidth="1"/>
    <col min="13843" max="13843" width="13.7109375" customWidth="1"/>
    <col min="14081" max="14081" width="38.42578125" customWidth="1"/>
    <col min="14082" max="14082" width="24.140625" customWidth="1"/>
    <col min="14083" max="14083" width="20" customWidth="1"/>
    <col min="14084" max="14084" width="5.5703125" customWidth="1"/>
    <col min="14085" max="14085" width="4.85546875" customWidth="1"/>
    <col min="14086" max="14086" width="4.7109375" customWidth="1"/>
    <col min="14087" max="14087" width="4.42578125" customWidth="1"/>
    <col min="14088" max="14088" width="5.28515625" customWidth="1"/>
    <col min="14089" max="14090" width="4.85546875" customWidth="1"/>
    <col min="14091" max="14091" width="4.7109375" customWidth="1"/>
    <col min="14092" max="14092" width="5.140625" customWidth="1"/>
    <col min="14093" max="14093" width="4.5703125" customWidth="1"/>
    <col min="14094" max="14094" width="5.28515625" customWidth="1"/>
    <col min="14095" max="14095" width="4.140625" customWidth="1"/>
    <col min="14096" max="14096" width="12.7109375" customWidth="1"/>
    <col min="14097" max="14097" width="13" customWidth="1"/>
    <col min="14098" max="14098" width="11.7109375" customWidth="1"/>
    <col min="14099" max="14099" width="13.7109375" customWidth="1"/>
    <col min="14337" max="14337" width="38.42578125" customWidth="1"/>
    <col min="14338" max="14338" width="24.140625" customWidth="1"/>
    <col min="14339" max="14339" width="20" customWidth="1"/>
    <col min="14340" max="14340" width="5.5703125" customWidth="1"/>
    <col min="14341" max="14341" width="4.85546875" customWidth="1"/>
    <col min="14342" max="14342" width="4.7109375" customWidth="1"/>
    <col min="14343" max="14343" width="4.42578125" customWidth="1"/>
    <col min="14344" max="14344" width="5.28515625" customWidth="1"/>
    <col min="14345" max="14346" width="4.85546875" customWidth="1"/>
    <col min="14347" max="14347" width="4.7109375" customWidth="1"/>
    <col min="14348" max="14348" width="5.140625" customWidth="1"/>
    <col min="14349" max="14349" width="4.5703125" customWidth="1"/>
    <col min="14350" max="14350" width="5.28515625" customWidth="1"/>
    <col min="14351" max="14351" width="4.140625" customWidth="1"/>
    <col min="14352" max="14352" width="12.7109375" customWidth="1"/>
    <col min="14353" max="14353" width="13" customWidth="1"/>
    <col min="14354" max="14354" width="11.7109375" customWidth="1"/>
    <col min="14355" max="14355" width="13.7109375" customWidth="1"/>
    <col min="14593" max="14593" width="38.42578125" customWidth="1"/>
    <col min="14594" max="14594" width="24.140625" customWidth="1"/>
    <col min="14595" max="14595" width="20" customWidth="1"/>
    <col min="14596" max="14596" width="5.5703125" customWidth="1"/>
    <col min="14597" max="14597" width="4.85546875" customWidth="1"/>
    <col min="14598" max="14598" width="4.7109375" customWidth="1"/>
    <col min="14599" max="14599" width="4.42578125" customWidth="1"/>
    <col min="14600" max="14600" width="5.28515625" customWidth="1"/>
    <col min="14601" max="14602" width="4.85546875" customWidth="1"/>
    <col min="14603" max="14603" width="4.7109375" customWidth="1"/>
    <col min="14604" max="14604" width="5.140625" customWidth="1"/>
    <col min="14605" max="14605" width="4.5703125" customWidth="1"/>
    <col min="14606" max="14606" width="5.28515625" customWidth="1"/>
    <col min="14607" max="14607" width="4.140625" customWidth="1"/>
    <col min="14608" max="14608" width="12.7109375" customWidth="1"/>
    <col min="14609" max="14609" width="13" customWidth="1"/>
    <col min="14610" max="14610" width="11.7109375" customWidth="1"/>
    <col min="14611" max="14611" width="13.7109375" customWidth="1"/>
    <col min="14849" max="14849" width="38.42578125" customWidth="1"/>
    <col min="14850" max="14850" width="24.140625" customWidth="1"/>
    <col min="14851" max="14851" width="20" customWidth="1"/>
    <col min="14852" max="14852" width="5.5703125" customWidth="1"/>
    <col min="14853" max="14853" width="4.85546875" customWidth="1"/>
    <col min="14854" max="14854" width="4.7109375" customWidth="1"/>
    <col min="14855" max="14855" width="4.42578125" customWidth="1"/>
    <col min="14856" max="14856" width="5.28515625" customWidth="1"/>
    <col min="14857" max="14858" width="4.85546875" customWidth="1"/>
    <col min="14859" max="14859" width="4.7109375" customWidth="1"/>
    <col min="14860" max="14860" width="5.140625" customWidth="1"/>
    <col min="14861" max="14861" width="4.5703125" customWidth="1"/>
    <col min="14862" max="14862" width="5.28515625" customWidth="1"/>
    <col min="14863" max="14863" width="4.140625" customWidth="1"/>
    <col min="14864" max="14864" width="12.7109375" customWidth="1"/>
    <col min="14865" max="14865" width="13" customWidth="1"/>
    <col min="14866" max="14866" width="11.7109375" customWidth="1"/>
    <col min="14867" max="14867" width="13.7109375" customWidth="1"/>
    <col min="15105" max="15105" width="38.42578125" customWidth="1"/>
    <col min="15106" max="15106" width="24.140625" customWidth="1"/>
    <col min="15107" max="15107" width="20" customWidth="1"/>
    <col min="15108" max="15108" width="5.5703125" customWidth="1"/>
    <col min="15109" max="15109" width="4.85546875" customWidth="1"/>
    <col min="15110" max="15110" width="4.7109375" customWidth="1"/>
    <col min="15111" max="15111" width="4.42578125" customWidth="1"/>
    <col min="15112" max="15112" width="5.28515625" customWidth="1"/>
    <col min="15113" max="15114" width="4.85546875" customWidth="1"/>
    <col min="15115" max="15115" width="4.7109375" customWidth="1"/>
    <col min="15116" max="15116" width="5.140625" customWidth="1"/>
    <col min="15117" max="15117" width="4.5703125" customWidth="1"/>
    <col min="15118" max="15118" width="5.28515625" customWidth="1"/>
    <col min="15119" max="15119" width="4.140625" customWidth="1"/>
    <col min="15120" max="15120" width="12.7109375" customWidth="1"/>
    <col min="15121" max="15121" width="13" customWidth="1"/>
    <col min="15122" max="15122" width="11.7109375" customWidth="1"/>
    <col min="15123" max="15123" width="13.7109375" customWidth="1"/>
    <col min="15361" max="15361" width="38.42578125" customWidth="1"/>
    <col min="15362" max="15362" width="24.140625" customWidth="1"/>
    <col min="15363" max="15363" width="20" customWidth="1"/>
    <col min="15364" max="15364" width="5.5703125" customWidth="1"/>
    <col min="15365" max="15365" width="4.85546875" customWidth="1"/>
    <col min="15366" max="15366" width="4.7109375" customWidth="1"/>
    <col min="15367" max="15367" width="4.42578125" customWidth="1"/>
    <col min="15368" max="15368" width="5.28515625" customWidth="1"/>
    <col min="15369" max="15370" width="4.85546875" customWidth="1"/>
    <col min="15371" max="15371" width="4.7109375" customWidth="1"/>
    <col min="15372" max="15372" width="5.140625" customWidth="1"/>
    <col min="15373" max="15373" width="4.5703125" customWidth="1"/>
    <col min="15374" max="15374" width="5.28515625" customWidth="1"/>
    <col min="15375" max="15375" width="4.140625" customWidth="1"/>
    <col min="15376" max="15376" width="12.7109375" customWidth="1"/>
    <col min="15377" max="15377" width="13" customWidth="1"/>
    <col min="15378" max="15378" width="11.7109375" customWidth="1"/>
    <col min="15379" max="15379" width="13.7109375" customWidth="1"/>
    <col min="15617" max="15617" width="38.42578125" customWidth="1"/>
    <col min="15618" max="15618" width="24.140625" customWidth="1"/>
    <col min="15619" max="15619" width="20" customWidth="1"/>
    <col min="15620" max="15620" width="5.5703125" customWidth="1"/>
    <col min="15621" max="15621" width="4.85546875" customWidth="1"/>
    <col min="15622" max="15622" width="4.7109375" customWidth="1"/>
    <col min="15623" max="15623" width="4.42578125" customWidth="1"/>
    <col min="15624" max="15624" width="5.28515625" customWidth="1"/>
    <col min="15625" max="15626" width="4.85546875" customWidth="1"/>
    <col min="15627" max="15627" width="4.7109375" customWidth="1"/>
    <col min="15628" max="15628" width="5.140625" customWidth="1"/>
    <col min="15629" max="15629" width="4.5703125" customWidth="1"/>
    <col min="15630" max="15630" width="5.28515625" customWidth="1"/>
    <col min="15631" max="15631" width="4.140625" customWidth="1"/>
    <col min="15632" max="15632" width="12.7109375" customWidth="1"/>
    <col min="15633" max="15633" width="13" customWidth="1"/>
    <col min="15634" max="15634" width="11.7109375" customWidth="1"/>
    <col min="15635" max="15635" width="13.7109375" customWidth="1"/>
    <col min="15873" max="15873" width="38.42578125" customWidth="1"/>
    <col min="15874" max="15874" width="24.140625" customWidth="1"/>
    <col min="15875" max="15875" width="20" customWidth="1"/>
    <col min="15876" max="15876" width="5.5703125" customWidth="1"/>
    <col min="15877" max="15877" width="4.85546875" customWidth="1"/>
    <col min="15878" max="15878" width="4.7109375" customWidth="1"/>
    <col min="15879" max="15879" width="4.42578125" customWidth="1"/>
    <col min="15880" max="15880" width="5.28515625" customWidth="1"/>
    <col min="15881" max="15882" width="4.85546875" customWidth="1"/>
    <col min="15883" max="15883" width="4.7109375" customWidth="1"/>
    <col min="15884" max="15884" width="5.140625" customWidth="1"/>
    <col min="15885" max="15885" width="4.5703125" customWidth="1"/>
    <col min="15886" max="15886" width="5.28515625" customWidth="1"/>
    <col min="15887" max="15887" width="4.140625" customWidth="1"/>
    <col min="15888" max="15888" width="12.7109375" customWidth="1"/>
    <col min="15889" max="15889" width="13" customWidth="1"/>
    <col min="15890" max="15890" width="11.7109375" customWidth="1"/>
    <col min="15891" max="15891" width="13.7109375" customWidth="1"/>
    <col min="16129" max="16129" width="38.42578125" customWidth="1"/>
    <col min="16130" max="16130" width="24.140625" customWidth="1"/>
    <col min="16131" max="16131" width="20" customWidth="1"/>
    <col min="16132" max="16132" width="5.5703125" customWidth="1"/>
    <col min="16133" max="16133" width="4.85546875" customWidth="1"/>
    <col min="16134" max="16134" width="4.7109375" customWidth="1"/>
    <col min="16135" max="16135" width="4.42578125" customWidth="1"/>
    <col min="16136" max="16136" width="5.28515625" customWidth="1"/>
    <col min="16137" max="16138" width="4.85546875" customWidth="1"/>
    <col min="16139" max="16139" width="4.7109375" customWidth="1"/>
    <col min="16140" max="16140" width="5.140625" customWidth="1"/>
    <col min="16141" max="16141" width="4.5703125" customWidth="1"/>
    <col min="16142" max="16142" width="5.28515625" customWidth="1"/>
    <col min="16143" max="16143" width="4.140625" customWidth="1"/>
    <col min="16144" max="16144" width="12.7109375" customWidth="1"/>
    <col min="16145" max="16145" width="13" customWidth="1"/>
    <col min="16146" max="16146" width="11.7109375" customWidth="1"/>
    <col min="16147" max="16147" width="13.7109375" customWidth="1"/>
  </cols>
  <sheetData>
    <row r="2" spans="1:19" ht="32.25" x14ac:dyDescent="0.4">
      <c r="A2" s="1476" t="s">
        <v>0</v>
      </c>
      <c r="B2" s="1476"/>
      <c r="C2" s="1476"/>
      <c r="D2" s="1476"/>
      <c r="E2" s="1476"/>
      <c r="F2" s="1476"/>
      <c r="G2" s="1476"/>
      <c r="H2" s="1476"/>
      <c r="I2" s="1476"/>
      <c r="J2" s="1476"/>
      <c r="K2" s="1476"/>
      <c r="L2" s="1476"/>
      <c r="M2" s="1476"/>
      <c r="N2" s="1476"/>
      <c r="O2" s="1476"/>
      <c r="P2" s="1476"/>
      <c r="Q2" s="1476"/>
      <c r="R2" s="1476"/>
      <c r="S2" s="1476"/>
    </row>
    <row r="3" spans="1:19" ht="19.5" customHeight="1" x14ac:dyDescent="0.25">
      <c r="A3" s="1396" t="s">
        <v>203</v>
      </c>
      <c r="B3" s="1396"/>
      <c r="C3" s="1396"/>
      <c r="D3" s="1396"/>
      <c r="E3" s="1396"/>
      <c r="F3" s="1396"/>
      <c r="G3" s="1396"/>
      <c r="H3" s="1396"/>
      <c r="I3" s="1396"/>
      <c r="J3" s="1396"/>
      <c r="K3" s="1396"/>
      <c r="L3" s="1396"/>
      <c r="M3" s="1396"/>
      <c r="N3" s="1396"/>
      <c r="O3" s="1396"/>
      <c r="P3" s="1396"/>
      <c r="Q3" s="1396"/>
      <c r="R3" s="1396"/>
      <c r="S3" s="1396"/>
    </row>
    <row r="4" spans="1:19" ht="20.25" x14ac:dyDescent="0.3">
      <c r="A4" s="1397" t="s">
        <v>2</v>
      </c>
      <c r="B4" s="1397"/>
      <c r="C4" s="1397"/>
      <c r="D4" s="1397"/>
      <c r="E4" s="1397"/>
      <c r="F4" s="1397"/>
      <c r="G4" s="1397"/>
      <c r="H4" s="1397"/>
      <c r="I4" s="1397"/>
      <c r="J4" s="1397"/>
      <c r="K4" s="1397"/>
      <c r="L4" s="1397"/>
      <c r="M4" s="1397"/>
      <c r="N4" s="1397"/>
      <c r="O4" s="1397"/>
      <c r="P4" s="1397"/>
      <c r="Q4" s="1397"/>
      <c r="R4" s="1397"/>
      <c r="S4" s="1397"/>
    </row>
    <row r="5" spans="1:19" s="290" customFormat="1" ht="25.5" customHeight="1" x14ac:dyDescent="0.25">
      <c r="A5" s="1477" t="s">
        <v>1371</v>
      </c>
      <c r="B5" s="1477"/>
      <c r="C5" s="1477"/>
      <c r="D5" s="670"/>
      <c r="E5" s="670"/>
      <c r="F5" s="670"/>
      <c r="G5" s="670"/>
      <c r="H5" s="670"/>
      <c r="I5" s="670"/>
      <c r="J5" s="670"/>
      <c r="K5" s="670"/>
      <c r="L5" s="670"/>
      <c r="M5" s="670"/>
      <c r="N5" s="670"/>
      <c r="O5" s="670"/>
      <c r="P5" s="670"/>
      <c r="Q5" s="670"/>
      <c r="R5" s="670"/>
      <c r="S5" s="671"/>
    </row>
    <row r="6" spans="1:19" s="290" customFormat="1" ht="22.5" customHeight="1" x14ac:dyDescent="0.25">
      <c r="A6" s="152" t="s">
        <v>4</v>
      </c>
      <c r="B6" s="152"/>
      <c r="C6" s="152"/>
      <c r="D6" s="672"/>
      <c r="E6" s="672"/>
      <c r="F6" s="673"/>
      <c r="G6" s="673"/>
      <c r="H6" s="674"/>
      <c r="I6" s="674"/>
      <c r="J6" s="674"/>
      <c r="K6" s="674"/>
      <c r="L6" s="674"/>
      <c r="M6" s="674"/>
      <c r="N6" s="674"/>
      <c r="O6" s="674"/>
      <c r="P6" s="674"/>
      <c r="Q6" s="674"/>
      <c r="R6" s="675"/>
      <c r="S6" s="671"/>
    </row>
    <row r="7" spans="1:19" s="290" customFormat="1" ht="23.25" customHeight="1" x14ac:dyDescent="0.25">
      <c r="A7" s="97" t="s">
        <v>5</v>
      </c>
      <c r="B7" s="97"/>
      <c r="C7" s="46"/>
      <c r="D7" s="672"/>
      <c r="E7" s="672"/>
      <c r="F7" s="672"/>
      <c r="G7" s="672"/>
      <c r="H7" s="676"/>
      <c r="I7" s="676"/>
      <c r="J7" s="676"/>
      <c r="K7" s="676"/>
      <c r="L7" s="676"/>
      <c r="M7" s="676"/>
      <c r="N7" s="676"/>
      <c r="O7" s="676"/>
      <c r="P7" s="676"/>
      <c r="Q7" s="676"/>
      <c r="R7" s="676"/>
      <c r="S7" s="677"/>
    </row>
    <row r="8" spans="1:19" s="290" customFormat="1" ht="24" customHeight="1" x14ac:dyDescent="0.25">
      <c r="A8" s="97" t="s">
        <v>6</v>
      </c>
      <c r="B8" s="97"/>
      <c r="C8" s="46"/>
      <c r="D8" s="672"/>
      <c r="E8" s="672"/>
      <c r="F8" s="672"/>
      <c r="G8" s="672"/>
      <c r="H8" s="676"/>
      <c r="I8" s="676"/>
      <c r="J8" s="676"/>
      <c r="K8" s="676"/>
      <c r="L8" s="676"/>
      <c r="M8" s="676"/>
      <c r="N8" s="676"/>
      <c r="O8" s="676"/>
      <c r="P8" s="676"/>
      <c r="Q8" s="676"/>
      <c r="R8" s="676"/>
      <c r="S8" s="677"/>
    </row>
    <row r="9" spans="1:19" ht="22.5" customHeight="1" x14ac:dyDescent="0.25">
      <c r="A9" s="1474" t="s">
        <v>7</v>
      </c>
      <c r="B9" s="1474" t="s">
        <v>8</v>
      </c>
      <c r="C9" s="1474" t="s">
        <v>9</v>
      </c>
      <c r="D9" s="1478" t="s">
        <v>10</v>
      </c>
      <c r="E9" s="1478"/>
      <c r="F9" s="1478"/>
      <c r="G9" s="1472" t="s">
        <v>11</v>
      </c>
      <c r="H9" s="1472"/>
      <c r="I9" s="1472"/>
      <c r="J9" s="1472" t="s">
        <v>12</v>
      </c>
      <c r="K9" s="1472"/>
      <c r="L9" s="1472"/>
      <c r="M9" s="1472" t="s">
        <v>13</v>
      </c>
      <c r="N9" s="1472"/>
      <c r="O9" s="1472"/>
      <c r="P9" s="1473" t="s">
        <v>14</v>
      </c>
      <c r="Q9" s="1473"/>
      <c r="R9" s="1473"/>
      <c r="S9" s="1474" t="s">
        <v>15</v>
      </c>
    </row>
    <row r="10" spans="1:19" s="148" customFormat="1" ht="28.5" customHeight="1" x14ac:dyDescent="0.2">
      <c r="A10" s="1474"/>
      <c r="B10" s="1474"/>
      <c r="C10" s="1474"/>
      <c r="D10" s="678" t="s">
        <v>16</v>
      </c>
      <c r="E10" s="678" t="s">
        <v>17</v>
      </c>
      <c r="F10" s="678" t="s">
        <v>18</v>
      </c>
      <c r="G10" s="678" t="s">
        <v>19</v>
      </c>
      <c r="H10" s="678" t="s">
        <v>20</v>
      </c>
      <c r="I10" s="678" t="s">
        <v>21</v>
      </c>
      <c r="J10" s="678" t="s">
        <v>22</v>
      </c>
      <c r="K10" s="678" t="s">
        <v>23</v>
      </c>
      <c r="L10" s="678" t="s">
        <v>24</v>
      </c>
      <c r="M10" s="678" t="s">
        <v>25</v>
      </c>
      <c r="N10" s="678" t="s">
        <v>26</v>
      </c>
      <c r="O10" s="678" t="s">
        <v>27</v>
      </c>
      <c r="P10" s="679" t="s">
        <v>28</v>
      </c>
      <c r="Q10" s="679" t="s">
        <v>29</v>
      </c>
      <c r="R10" s="679" t="s">
        <v>30</v>
      </c>
      <c r="S10" s="1474"/>
    </row>
    <row r="11" spans="1:19" s="148" customFormat="1" ht="58.5" customHeight="1" x14ac:dyDescent="0.2">
      <c r="A11" s="465" t="s">
        <v>31</v>
      </c>
      <c r="B11" s="465" t="s">
        <v>32</v>
      </c>
      <c r="C11" s="680">
        <v>0.9</v>
      </c>
      <c r="D11" s="465"/>
      <c r="E11" s="465"/>
      <c r="F11" s="465"/>
      <c r="G11" s="465"/>
      <c r="H11" s="465"/>
      <c r="I11" s="465"/>
      <c r="J11" s="465"/>
      <c r="K11" s="465"/>
      <c r="L11" s="465"/>
      <c r="M11" s="465"/>
      <c r="N11" s="465"/>
      <c r="O11" s="465"/>
      <c r="P11" s="465"/>
      <c r="Q11" s="465"/>
      <c r="R11" s="465"/>
      <c r="S11" s="465"/>
    </row>
    <row r="12" spans="1:19" s="364" customFormat="1" ht="58.5" customHeight="1" x14ac:dyDescent="0.25">
      <c r="A12" s="51" t="s">
        <v>1372</v>
      </c>
      <c r="B12" s="51" t="s">
        <v>1373</v>
      </c>
      <c r="C12" s="51"/>
      <c r="D12" s="51"/>
      <c r="E12" s="51"/>
      <c r="F12" s="51"/>
      <c r="G12" s="51"/>
      <c r="H12" s="51"/>
      <c r="I12" s="51"/>
      <c r="J12" s="51"/>
      <c r="K12" s="51"/>
      <c r="L12" s="51"/>
      <c r="M12" s="51"/>
      <c r="N12" s="51"/>
      <c r="O12" s="51"/>
      <c r="P12" s="310"/>
      <c r="Q12" s="51"/>
      <c r="R12" s="51"/>
      <c r="S12" s="51" t="s">
        <v>1374</v>
      </c>
    </row>
    <row r="13" spans="1:19" s="364" customFormat="1" ht="54" customHeight="1" x14ac:dyDescent="0.25">
      <c r="A13" s="66" t="s">
        <v>1375</v>
      </c>
      <c r="B13" s="68" t="s">
        <v>1376</v>
      </c>
      <c r="C13" s="66" t="s">
        <v>1377</v>
      </c>
      <c r="D13" s="681">
        <v>4</v>
      </c>
      <c r="E13" s="681">
        <v>4</v>
      </c>
      <c r="F13" s="681">
        <v>4</v>
      </c>
      <c r="G13" s="681">
        <v>4</v>
      </c>
      <c r="H13" s="681">
        <v>4</v>
      </c>
      <c r="I13" s="681">
        <v>4</v>
      </c>
      <c r="J13" s="681">
        <v>4</v>
      </c>
      <c r="K13" s="681">
        <v>4</v>
      </c>
      <c r="L13" s="681">
        <v>4</v>
      </c>
      <c r="M13" s="681">
        <v>4</v>
      </c>
      <c r="N13" s="681">
        <v>4</v>
      </c>
      <c r="O13" s="681">
        <v>4</v>
      </c>
      <c r="P13" s="682"/>
      <c r="Q13" s="682"/>
      <c r="R13" s="682"/>
      <c r="S13" s="683" t="s">
        <v>1378</v>
      </c>
    </row>
    <row r="14" spans="1:19" s="364" customFormat="1" ht="54.75" customHeight="1" x14ac:dyDescent="0.25">
      <c r="A14" s="54" t="s">
        <v>1379</v>
      </c>
      <c r="B14" s="54" t="s">
        <v>1380</v>
      </c>
      <c r="C14" s="54" t="s">
        <v>1381</v>
      </c>
      <c r="D14" s="684"/>
      <c r="E14" s="685"/>
      <c r="F14" s="684"/>
      <c r="G14" s="685"/>
      <c r="H14" s="684"/>
      <c r="I14" s="24"/>
      <c r="J14" s="24"/>
      <c r="K14" s="24"/>
      <c r="L14" s="24"/>
      <c r="M14" s="24"/>
      <c r="N14" s="24"/>
      <c r="O14" s="24"/>
      <c r="P14" s="686"/>
      <c r="Q14" s="682"/>
      <c r="R14" s="682"/>
      <c r="S14" s="683" t="s">
        <v>1382</v>
      </c>
    </row>
    <row r="15" spans="1:19" s="364" customFormat="1" ht="63" customHeight="1" x14ac:dyDescent="0.25">
      <c r="A15" s="54" t="s">
        <v>1383</v>
      </c>
      <c r="B15" s="54" t="s">
        <v>1384</v>
      </c>
      <c r="C15" s="54" t="s">
        <v>1381</v>
      </c>
      <c r="D15" s="687"/>
      <c r="E15" s="687"/>
      <c r="F15" s="681">
        <v>1</v>
      </c>
      <c r="G15" s="687"/>
      <c r="H15" s="20"/>
      <c r="I15" s="681">
        <v>1</v>
      </c>
      <c r="J15" s="20"/>
      <c r="K15" s="20"/>
      <c r="L15" s="681">
        <v>1</v>
      </c>
      <c r="M15" s="20"/>
      <c r="N15" s="20"/>
      <c r="O15" s="681">
        <v>1</v>
      </c>
      <c r="P15" s="688"/>
      <c r="Q15" s="682"/>
      <c r="R15" s="682"/>
      <c r="S15" s="683" t="s">
        <v>1382</v>
      </c>
    </row>
    <row r="16" spans="1:19" s="364" customFormat="1" ht="50.25" customHeight="1" x14ac:dyDescent="0.25">
      <c r="A16" s="54" t="s">
        <v>1385</v>
      </c>
      <c r="B16" s="181" t="s">
        <v>1386</v>
      </c>
      <c r="C16" s="54" t="s">
        <v>1387</v>
      </c>
      <c r="D16" s="687"/>
      <c r="E16" s="687"/>
      <c r="F16" s="681">
        <v>1</v>
      </c>
      <c r="G16" s="687"/>
      <c r="H16" s="20"/>
      <c r="I16" s="20"/>
      <c r="J16" s="20"/>
      <c r="K16" s="20"/>
      <c r="L16" s="689">
        <v>1</v>
      </c>
      <c r="M16" s="20"/>
      <c r="N16" s="20"/>
      <c r="O16" s="20"/>
      <c r="P16" s="688"/>
      <c r="Q16" s="682"/>
      <c r="R16" s="682"/>
      <c r="S16" s="683" t="s">
        <v>1388</v>
      </c>
    </row>
    <row r="17" spans="1:19" s="364" customFormat="1" ht="54" customHeight="1" x14ac:dyDescent="0.25">
      <c r="A17" s="690" t="s">
        <v>1389</v>
      </c>
      <c r="B17" s="690" t="s">
        <v>1390</v>
      </c>
      <c r="C17" s="690" t="s">
        <v>1390</v>
      </c>
      <c r="D17" s="691"/>
      <c r="E17" s="691"/>
      <c r="F17" s="691"/>
      <c r="G17" s="691"/>
      <c r="H17" s="691"/>
      <c r="I17" s="691"/>
      <c r="J17" s="691"/>
      <c r="K17" s="691"/>
      <c r="L17" s="691"/>
      <c r="M17" s="691"/>
      <c r="N17" s="691"/>
      <c r="O17" s="691"/>
      <c r="P17" s="692">
        <f>SUM(P18:P39)</f>
        <v>1274180</v>
      </c>
      <c r="Q17" s="692"/>
      <c r="R17" s="692"/>
      <c r="S17" s="693"/>
    </row>
    <row r="18" spans="1:19" s="698" customFormat="1" ht="42.75" customHeight="1" x14ac:dyDescent="0.3">
      <c r="A18" s="303" t="s">
        <v>1391</v>
      </c>
      <c r="B18" s="53" t="s">
        <v>1392</v>
      </c>
      <c r="C18" s="177" t="s">
        <v>1393</v>
      </c>
      <c r="D18" s="694"/>
      <c r="E18" s="694"/>
      <c r="F18" s="694"/>
      <c r="G18" s="694"/>
      <c r="H18" s="694"/>
      <c r="I18" s="694"/>
      <c r="J18" s="694"/>
      <c r="K18" s="694"/>
      <c r="L18" s="694"/>
      <c r="M18" s="694"/>
      <c r="N18" s="694"/>
      <c r="O18" s="694"/>
      <c r="P18" s="695">
        <f>'[12]Presupuesto 2020'!E11</f>
        <v>300000</v>
      </c>
      <c r="Q18" s="696"/>
      <c r="R18" s="696"/>
      <c r="S18" s="697" t="s">
        <v>1394</v>
      </c>
    </row>
    <row r="19" spans="1:19" s="364" customFormat="1" ht="81.75" customHeight="1" x14ac:dyDescent="0.25">
      <c r="A19" s="225" t="s">
        <v>1395</v>
      </c>
      <c r="B19" s="225" t="s">
        <v>1392</v>
      </c>
      <c r="C19" s="224" t="s">
        <v>1396</v>
      </c>
      <c r="D19" s="699"/>
      <c r="E19" s="699"/>
      <c r="F19" s="684"/>
      <c r="G19" s="700">
        <v>11</v>
      </c>
      <c r="H19" s="699"/>
      <c r="I19" s="684"/>
      <c r="J19" s="700">
        <v>11</v>
      </c>
      <c r="K19" s="684"/>
      <c r="L19" s="684"/>
      <c r="M19" s="699"/>
      <c r="N19" s="699"/>
      <c r="O19" s="699"/>
      <c r="P19" s="696"/>
      <c r="Q19" s="696"/>
      <c r="R19" s="682"/>
      <c r="S19" s="683" t="s">
        <v>1397</v>
      </c>
    </row>
    <row r="20" spans="1:19" s="364" customFormat="1" ht="51" customHeight="1" x14ac:dyDescent="0.25">
      <c r="A20" s="225" t="s">
        <v>1398</v>
      </c>
      <c r="B20" s="225" t="s">
        <v>1392</v>
      </c>
      <c r="C20" s="224" t="s">
        <v>1399</v>
      </c>
      <c r="D20" s="699"/>
      <c r="E20" s="699"/>
      <c r="F20" s="681">
        <v>5</v>
      </c>
      <c r="G20" s="700">
        <v>5</v>
      </c>
      <c r="H20" s="699"/>
      <c r="I20" s="684"/>
      <c r="J20" s="699"/>
      <c r="K20" s="699"/>
      <c r="L20" s="684"/>
      <c r="M20" s="699"/>
      <c r="N20" s="684"/>
      <c r="O20" s="699"/>
      <c r="P20" s="696"/>
      <c r="Q20" s="696"/>
      <c r="R20" s="682"/>
      <c r="S20" s="683" t="s">
        <v>1400</v>
      </c>
    </row>
    <row r="21" spans="1:19" s="364" customFormat="1" ht="53.25" customHeight="1" x14ac:dyDescent="0.25">
      <c r="A21" s="225" t="s">
        <v>1401</v>
      </c>
      <c r="B21" s="225" t="s">
        <v>1392</v>
      </c>
      <c r="C21" s="224" t="s">
        <v>1402</v>
      </c>
      <c r="D21" s="699"/>
      <c r="E21" s="699"/>
      <c r="F21" s="699"/>
      <c r="G21" s="699"/>
      <c r="H21" s="681">
        <v>3</v>
      </c>
      <c r="I21" s="699"/>
      <c r="J21" s="699"/>
      <c r="K21" s="699"/>
      <c r="L21" s="699"/>
      <c r="M21" s="681">
        <v>3</v>
      </c>
      <c r="N21" s="699"/>
      <c r="O21" s="701"/>
      <c r="P21" s="696"/>
      <c r="Q21" s="696"/>
      <c r="R21" s="682"/>
      <c r="S21" s="683" t="s">
        <v>1403</v>
      </c>
    </row>
    <row r="22" spans="1:19" s="364" customFormat="1" ht="42" customHeight="1" x14ac:dyDescent="0.25">
      <c r="A22" s="68" t="s">
        <v>1404</v>
      </c>
      <c r="B22" s="68" t="s">
        <v>1392</v>
      </c>
      <c r="C22" s="68" t="s">
        <v>1405</v>
      </c>
      <c r="D22" s="702"/>
      <c r="E22" s="702"/>
      <c r="F22" s="702"/>
      <c r="G22" s="681">
        <v>1</v>
      </c>
      <c r="H22" s="702"/>
      <c r="I22" s="702"/>
      <c r="J22" s="703"/>
      <c r="K22" s="703"/>
      <c r="L22" s="702"/>
      <c r="M22" s="702"/>
      <c r="N22" s="702"/>
      <c r="O22" s="702"/>
      <c r="P22" s="682">
        <f>'[12]Presupuesto 2020'!E18</f>
        <v>359180</v>
      </c>
      <c r="Q22" s="696"/>
      <c r="R22" s="682"/>
      <c r="S22" s="683" t="s">
        <v>1406</v>
      </c>
    </row>
    <row r="23" spans="1:19" s="364" customFormat="1" ht="42" customHeight="1" x14ac:dyDescent="0.25">
      <c r="A23" s="225" t="s">
        <v>1407</v>
      </c>
      <c r="B23" s="225" t="s">
        <v>1392</v>
      </c>
      <c r="C23" s="224" t="s">
        <v>1408</v>
      </c>
      <c r="D23" s="699"/>
      <c r="E23" s="699"/>
      <c r="F23" s="681">
        <v>8</v>
      </c>
      <c r="G23" s="684"/>
      <c r="H23" s="699"/>
      <c r="I23" s="681">
        <v>8</v>
      </c>
      <c r="J23" s="699"/>
      <c r="K23" s="699"/>
      <c r="L23" s="681">
        <v>8</v>
      </c>
      <c r="M23" s="684"/>
      <c r="N23" s="684"/>
      <c r="O23" s="699"/>
      <c r="P23" s="696"/>
      <c r="Q23" s="696"/>
      <c r="R23" s="682"/>
      <c r="S23" s="683" t="s">
        <v>1400</v>
      </c>
    </row>
    <row r="24" spans="1:19" s="364" customFormat="1" ht="82.5" customHeight="1" x14ac:dyDescent="0.25">
      <c r="A24" s="225" t="s">
        <v>1409</v>
      </c>
      <c r="B24" s="225" t="s">
        <v>1392</v>
      </c>
      <c r="C24" s="224" t="s">
        <v>1410</v>
      </c>
      <c r="D24" s="699"/>
      <c r="E24" s="699"/>
      <c r="F24" s="684"/>
      <c r="G24" s="681">
        <v>3</v>
      </c>
      <c r="H24" s="699"/>
      <c r="I24" s="684"/>
      <c r="J24" s="699"/>
      <c r="K24" s="681">
        <v>3</v>
      </c>
      <c r="L24" s="684"/>
      <c r="M24" s="699"/>
      <c r="N24" s="684"/>
      <c r="O24" s="701"/>
      <c r="P24" s="696"/>
      <c r="Q24" s="696"/>
      <c r="R24" s="682"/>
      <c r="S24" s="683" t="s">
        <v>1411</v>
      </c>
    </row>
    <row r="25" spans="1:19" s="364" customFormat="1" ht="41.25" customHeight="1" x14ac:dyDescent="0.25">
      <c r="A25" s="225" t="s">
        <v>1412</v>
      </c>
      <c r="B25" s="225" t="s">
        <v>1392</v>
      </c>
      <c r="C25" s="225" t="s">
        <v>1413</v>
      </c>
      <c r="D25" s="701"/>
      <c r="E25" s="701"/>
      <c r="F25" s="701"/>
      <c r="G25" s="701"/>
      <c r="H25" s="701"/>
      <c r="I25" s="681">
        <v>11</v>
      </c>
      <c r="J25" s="684"/>
      <c r="K25" s="701"/>
      <c r="L25" s="701"/>
      <c r="M25" s="701"/>
      <c r="N25" s="701"/>
      <c r="O25" s="701"/>
      <c r="P25" s="696"/>
      <c r="Q25" s="696"/>
      <c r="R25" s="682"/>
      <c r="S25" s="683" t="s">
        <v>1397</v>
      </c>
    </row>
    <row r="26" spans="1:19" s="364" customFormat="1" ht="44.25" customHeight="1" x14ac:dyDescent="0.25">
      <c r="A26" s="68" t="s">
        <v>1414</v>
      </c>
      <c r="B26" s="68" t="s">
        <v>1392</v>
      </c>
      <c r="C26" s="68" t="s">
        <v>1415</v>
      </c>
      <c r="D26" s="702"/>
      <c r="E26" s="702"/>
      <c r="F26" s="702"/>
      <c r="G26" s="703"/>
      <c r="H26" s="681">
        <v>2</v>
      </c>
      <c r="I26" s="702"/>
      <c r="J26" s="702"/>
      <c r="K26" s="702"/>
      <c r="L26" s="702"/>
      <c r="M26" s="702"/>
      <c r="N26" s="702"/>
      <c r="O26" s="702"/>
      <c r="P26" s="682">
        <f>'[12]Presupuesto 2020'!E23</f>
        <v>40000</v>
      </c>
      <c r="Q26" s="696"/>
      <c r="R26" s="682"/>
      <c r="S26" s="683" t="s">
        <v>1416</v>
      </c>
    </row>
    <row r="27" spans="1:19" s="364" customFormat="1" ht="51.75" customHeight="1" x14ac:dyDescent="0.25">
      <c r="A27" s="68" t="s">
        <v>1417</v>
      </c>
      <c r="B27" s="68" t="s">
        <v>1418</v>
      </c>
      <c r="C27" s="68" t="s">
        <v>1419</v>
      </c>
      <c r="D27" s="704">
        <v>2</v>
      </c>
      <c r="E27" s="702"/>
      <c r="F27" s="702"/>
      <c r="G27" s="703"/>
      <c r="H27" s="703"/>
      <c r="I27" s="702"/>
      <c r="J27" s="702"/>
      <c r="K27" s="702"/>
      <c r="L27" s="702"/>
      <c r="M27" s="702"/>
      <c r="N27" s="702"/>
      <c r="O27" s="702"/>
      <c r="P27" s="682"/>
      <c r="Q27" s="682"/>
      <c r="R27" s="682"/>
      <c r="S27" s="683"/>
    </row>
    <row r="28" spans="1:19" s="364" customFormat="1" ht="51" customHeight="1" x14ac:dyDescent="0.25">
      <c r="A28" s="68" t="s">
        <v>1420</v>
      </c>
      <c r="B28" s="68" t="s">
        <v>1418</v>
      </c>
      <c r="C28" s="68" t="s">
        <v>1421</v>
      </c>
      <c r="D28" s="704">
        <v>4</v>
      </c>
      <c r="E28" s="702"/>
      <c r="F28" s="702"/>
      <c r="G28" s="703"/>
      <c r="H28" s="703"/>
      <c r="I28" s="702"/>
      <c r="J28" s="702"/>
      <c r="K28" s="702"/>
      <c r="L28" s="702"/>
      <c r="M28" s="702"/>
      <c r="N28" s="702"/>
      <c r="O28" s="702"/>
      <c r="P28" s="682"/>
      <c r="Q28" s="682"/>
      <c r="R28" s="682"/>
      <c r="S28" s="683"/>
    </row>
    <row r="29" spans="1:19" s="364" customFormat="1" ht="52.5" customHeight="1" x14ac:dyDescent="0.25">
      <c r="A29" s="68" t="s">
        <v>1422</v>
      </c>
      <c r="B29" s="68" t="s">
        <v>1423</v>
      </c>
      <c r="C29" s="68" t="s">
        <v>1424</v>
      </c>
      <c r="D29" s="681">
        <v>22</v>
      </c>
      <c r="E29" s="702"/>
      <c r="F29" s="702"/>
      <c r="G29" s="703"/>
      <c r="H29" s="703"/>
      <c r="I29" s="702"/>
      <c r="J29" s="702"/>
      <c r="K29" s="702"/>
      <c r="L29" s="702"/>
      <c r="M29" s="702"/>
      <c r="N29" s="702"/>
      <c r="O29" s="702"/>
      <c r="P29" s="682"/>
      <c r="Q29" s="682"/>
      <c r="R29" s="682"/>
      <c r="S29" s="683" t="s">
        <v>1394</v>
      </c>
    </row>
    <row r="30" spans="1:19" s="698" customFormat="1" ht="52.5" customHeight="1" x14ac:dyDescent="0.25">
      <c r="A30" s="705" t="s">
        <v>1425</v>
      </c>
      <c r="B30" s="705" t="s">
        <v>1426</v>
      </c>
      <c r="C30" s="705" t="s">
        <v>1426</v>
      </c>
      <c r="D30" s="689"/>
      <c r="E30" s="24"/>
      <c r="F30" s="24"/>
      <c r="G30" s="24"/>
      <c r="H30" s="24"/>
      <c r="I30" s="24"/>
      <c r="J30" s="24"/>
      <c r="K30" s="24"/>
      <c r="L30" s="24"/>
      <c r="M30" s="24"/>
      <c r="N30" s="24"/>
      <c r="O30" s="24"/>
      <c r="P30" s="696">
        <f>SUM(P31:P33)</f>
        <v>0</v>
      </c>
      <c r="Q30" s="706"/>
      <c r="R30" s="706"/>
      <c r="S30" s="697" t="s">
        <v>1427</v>
      </c>
    </row>
    <row r="31" spans="1:19" s="364" customFormat="1" ht="53.25" customHeight="1" x14ac:dyDescent="0.25">
      <c r="A31" s="60" t="s">
        <v>1428</v>
      </c>
      <c r="B31" s="53" t="s">
        <v>1429</v>
      </c>
      <c r="C31" s="60" t="s">
        <v>1430</v>
      </c>
      <c r="D31" s="681">
        <v>2</v>
      </c>
      <c r="E31" s="707"/>
      <c r="F31" s="707"/>
      <c r="G31" s="707"/>
      <c r="H31" s="707"/>
      <c r="I31" s="707"/>
      <c r="J31" s="707"/>
      <c r="K31" s="707"/>
      <c r="L31" s="707"/>
      <c r="M31" s="707"/>
      <c r="N31" s="707"/>
      <c r="O31" s="707"/>
      <c r="P31" s="708"/>
      <c r="Q31" s="682"/>
      <c r="R31" s="682"/>
      <c r="S31" s="683" t="s">
        <v>1431</v>
      </c>
    </row>
    <row r="32" spans="1:19" s="364" customFormat="1" ht="54" customHeight="1" x14ac:dyDescent="0.25">
      <c r="A32" s="60" t="s">
        <v>1432</v>
      </c>
      <c r="B32" s="53" t="s">
        <v>1433</v>
      </c>
      <c r="C32" s="60" t="s">
        <v>1434</v>
      </c>
      <c r="D32" s="681">
        <v>2</v>
      </c>
      <c r="E32" s="707"/>
      <c r="F32" s="707"/>
      <c r="G32" s="707"/>
      <c r="H32" s="707"/>
      <c r="I32" s="707"/>
      <c r="J32" s="707"/>
      <c r="K32" s="707"/>
      <c r="L32" s="707"/>
      <c r="M32" s="707"/>
      <c r="N32" s="707"/>
      <c r="O32" s="707"/>
      <c r="P32" s="708"/>
      <c r="Q32" s="682"/>
      <c r="R32" s="682"/>
      <c r="S32" s="683" t="s">
        <v>1435</v>
      </c>
    </row>
    <row r="33" spans="1:19" s="364" customFormat="1" ht="42.75" customHeight="1" x14ac:dyDescent="0.25">
      <c r="A33" s="60" t="s">
        <v>1436</v>
      </c>
      <c r="B33" s="53" t="s">
        <v>1437</v>
      </c>
      <c r="C33" s="60" t="s">
        <v>1438</v>
      </c>
      <c r="D33" s="707"/>
      <c r="E33" s="707"/>
      <c r="F33" s="707"/>
      <c r="G33" s="707"/>
      <c r="H33" s="700">
        <v>4</v>
      </c>
      <c r="I33" s="707"/>
      <c r="J33" s="707"/>
      <c r="K33" s="684"/>
      <c r="L33" s="707"/>
      <c r="M33" s="707"/>
      <c r="N33" s="707"/>
      <c r="O33" s="707"/>
      <c r="P33" s="708"/>
      <c r="Q33" s="682"/>
      <c r="R33" s="682"/>
      <c r="S33" s="683" t="s">
        <v>1374</v>
      </c>
    </row>
    <row r="34" spans="1:19" s="698" customFormat="1" ht="43.5" customHeight="1" x14ac:dyDescent="0.3">
      <c r="A34" s="303" t="s">
        <v>1439</v>
      </c>
      <c r="B34" s="62" t="s">
        <v>1440</v>
      </c>
      <c r="C34" s="709" t="s">
        <v>1441</v>
      </c>
      <c r="D34" s="710"/>
      <c r="E34" s="710"/>
      <c r="F34" s="710"/>
      <c r="G34" s="710"/>
      <c r="H34" s="710"/>
      <c r="I34" s="710"/>
      <c r="J34" s="710"/>
      <c r="K34" s="681"/>
      <c r="L34" s="710"/>
      <c r="M34" s="710"/>
      <c r="N34" s="710"/>
      <c r="O34" s="710"/>
      <c r="P34" s="682">
        <f>SUM(P35:P38)</f>
        <v>287500</v>
      </c>
      <c r="Q34" s="711"/>
      <c r="R34" s="711"/>
      <c r="S34" s="697" t="s">
        <v>1442</v>
      </c>
    </row>
    <row r="35" spans="1:19" s="364" customFormat="1" ht="55.5" customHeight="1" x14ac:dyDescent="0.25">
      <c r="A35" s="53" t="s">
        <v>1443</v>
      </c>
      <c r="B35" s="53" t="s">
        <v>1444</v>
      </c>
      <c r="C35" s="709" t="s">
        <v>1445</v>
      </c>
      <c r="D35" s="17"/>
      <c r="E35" s="712">
        <v>4</v>
      </c>
      <c r="F35" s="17"/>
      <c r="G35" s="17"/>
      <c r="H35" s="17"/>
      <c r="I35" s="17"/>
      <c r="J35" s="17"/>
      <c r="K35" s="17"/>
      <c r="L35" s="17"/>
      <c r="M35" s="17"/>
      <c r="N35" s="17"/>
      <c r="O35" s="17"/>
      <c r="P35" s="682">
        <v>150000</v>
      </c>
      <c r="Q35" s="682"/>
      <c r="R35" s="682"/>
      <c r="S35" s="683" t="s">
        <v>1446</v>
      </c>
    </row>
    <row r="36" spans="1:19" s="364" customFormat="1" ht="66.75" customHeight="1" x14ac:dyDescent="0.25">
      <c r="A36" s="53" t="s">
        <v>1447</v>
      </c>
      <c r="B36" s="53" t="s">
        <v>1448</v>
      </c>
      <c r="C36" s="181" t="s">
        <v>1449</v>
      </c>
      <c r="D36" s="17"/>
      <c r="E36" s="712">
        <v>1</v>
      </c>
      <c r="F36" s="17"/>
      <c r="G36" s="17"/>
      <c r="H36" s="17"/>
      <c r="I36" s="17"/>
      <c r="J36" s="17"/>
      <c r="K36" s="17"/>
      <c r="L36" s="17"/>
      <c r="M36" s="17"/>
      <c r="N36" s="17"/>
      <c r="O36" s="17"/>
      <c r="P36" s="682">
        <v>100000</v>
      </c>
      <c r="Q36" s="696"/>
      <c r="R36" s="696"/>
      <c r="S36" s="697" t="s">
        <v>1450</v>
      </c>
    </row>
    <row r="37" spans="1:19" s="364" customFormat="1" ht="33" customHeight="1" x14ac:dyDescent="0.25">
      <c r="A37" s="62" t="s">
        <v>1451</v>
      </c>
      <c r="B37" s="709" t="s">
        <v>1452</v>
      </c>
      <c r="C37" s="62" t="s">
        <v>1453</v>
      </c>
      <c r="D37" s="713">
        <v>1</v>
      </c>
      <c r="E37" s="17"/>
      <c r="F37" s="17"/>
      <c r="G37" s="17"/>
      <c r="H37" s="17"/>
      <c r="I37" s="17"/>
      <c r="J37" s="17"/>
      <c r="K37" s="17"/>
      <c r="L37" s="17"/>
      <c r="M37" s="17"/>
      <c r="N37" s="17"/>
      <c r="O37" s="17"/>
      <c r="P37" s="714"/>
      <c r="Q37" s="696"/>
      <c r="R37" s="696"/>
      <c r="S37" s="697" t="s">
        <v>1454</v>
      </c>
    </row>
    <row r="38" spans="1:19" s="364" customFormat="1" ht="33.75" customHeight="1" x14ac:dyDescent="0.25">
      <c r="A38" s="53" t="s">
        <v>1455</v>
      </c>
      <c r="B38" s="53" t="s">
        <v>1456</v>
      </c>
      <c r="C38" s="181" t="s">
        <v>1457</v>
      </c>
      <c r="D38" s="17"/>
      <c r="E38" s="17"/>
      <c r="F38" s="17"/>
      <c r="G38" s="17"/>
      <c r="H38" s="684"/>
      <c r="I38" s="17"/>
      <c r="J38" s="689">
        <v>15</v>
      </c>
      <c r="K38" s="17"/>
      <c r="L38" s="17"/>
      <c r="M38" s="17"/>
      <c r="N38" s="17"/>
      <c r="O38" s="17"/>
      <c r="P38" s="682">
        <v>37500</v>
      </c>
      <c r="Q38" s="682"/>
      <c r="R38" s="682"/>
      <c r="S38" s="683" t="s">
        <v>1458</v>
      </c>
    </row>
    <row r="39" spans="1:19" s="364" customFormat="1" ht="36.75" customHeight="1" x14ac:dyDescent="0.25">
      <c r="A39" s="53" t="s">
        <v>1459</v>
      </c>
      <c r="B39" s="53" t="s">
        <v>1460</v>
      </c>
      <c r="C39" s="181" t="s">
        <v>1461</v>
      </c>
      <c r="D39" s="689">
        <v>7</v>
      </c>
      <c r="E39" s="17"/>
      <c r="F39" s="17"/>
      <c r="G39" s="17"/>
      <c r="H39" s="684"/>
      <c r="I39" s="17"/>
      <c r="J39" s="24"/>
      <c r="K39" s="17"/>
      <c r="L39" s="17"/>
      <c r="M39" s="17"/>
      <c r="N39" s="17"/>
      <c r="O39" s="17"/>
      <c r="P39" s="682"/>
      <c r="Q39" s="682"/>
      <c r="R39" s="682"/>
      <c r="S39" s="683"/>
    </row>
    <row r="40" spans="1:19" s="698" customFormat="1" ht="62.25" customHeight="1" x14ac:dyDescent="0.3">
      <c r="A40" s="715" t="s">
        <v>1462</v>
      </c>
      <c r="B40" s="715" t="s">
        <v>1463</v>
      </c>
      <c r="C40" s="716"/>
      <c r="D40" s="717"/>
      <c r="E40" s="717"/>
      <c r="F40" s="717"/>
      <c r="G40" s="717"/>
      <c r="H40" s="717"/>
      <c r="I40" s="717"/>
      <c r="J40" s="717"/>
      <c r="K40" s="717"/>
      <c r="L40" s="717"/>
      <c r="M40" s="717"/>
      <c r="N40" s="717"/>
      <c r="O40" s="717"/>
      <c r="P40" s="718">
        <f>SUM(P41:P43)</f>
        <v>100000</v>
      </c>
      <c r="Q40" s="718"/>
      <c r="R40" s="718"/>
      <c r="S40" s="718" t="s">
        <v>1374</v>
      </c>
    </row>
    <row r="41" spans="1:19" s="107" customFormat="1" ht="75" customHeight="1" x14ac:dyDescent="0.25">
      <c r="A41" s="60" t="s">
        <v>1464</v>
      </c>
      <c r="B41" s="181" t="s">
        <v>1465</v>
      </c>
      <c r="C41" s="60" t="s">
        <v>1466</v>
      </c>
      <c r="D41" s="689">
        <v>3</v>
      </c>
      <c r="E41" s="684"/>
      <c r="F41" s="20"/>
      <c r="G41" s="20"/>
      <c r="H41" s="20"/>
      <c r="I41" s="20"/>
      <c r="J41" s="20"/>
      <c r="K41" s="20"/>
      <c r="L41" s="20"/>
      <c r="M41" s="20"/>
      <c r="N41" s="20"/>
      <c r="O41" s="20"/>
      <c r="P41" s="688"/>
      <c r="Q41" s="686"/>
      <c r="R41" s="686"/>
      <c r="S41" s="719" t="s">
        <v>1467</v>
      </c>
    </row>
    <row r="42" spans="1:19" s="698" customFormat="1" ht="51.75" customHeight="1" x14ac:dyDescent="0.25">
      <c r="A42" s="705" t="s">
        <v>1468</v>
      </c>
      <c r="B42" s="181" t="s">
        <v>1469</v>
      </c>
      <c r="C42" s="181" t="s">
        <v>1470</v>
      </c>
      <c r="D42" s="685"/>
      <c r="E42" s="685"/>
      <c r="F42" s="24"/>
      <c r="G42" s="24"/>
      <c r="H42" s="24"/>
      <c r="I42" s="24"/>
      <c r="J42" s="24"/>
      <c r="K42" s="24"/>
      <c r="L42" s="24"/>
      <c r="M42" s="24"/>
      <c r="N42" s="24"/>
      <c r="O42" s="24"/>
      <c r="P42" s="720">
        <f>SUM(P43:P43)</f>
        <v>50000</v>
      </c>
      <c r="Q42" s="696"/>
      <c r="R42" s="696"/>
      <c r="S42" s="697" t="s">
        <v>1471</v>
      </c>
    </row>
    <row r="43" spans="1:19" s="364" customFormat="1" ht="54.75" customHeight="1" x14ac:dyDescent="0.25">
      <c r="A43" s="53" t="s">
        <v>1472</v>
      </c>
      <c r="B43" s="181" t="s">
        <v>1473</v>
      </c>
      <c r="C43" s="181" t="s">
        <v>1474</v>
      </c>
      <c r="D43" s="17"/>
      <c r="E43" s="17"/>
      <c r="F43" s="689">
        <v>12</v>
      </c>
      <c r="G43" s="17"/>
      <c r="H43" s="703"/>
      <c r="I43" s="689">
        <v>12</v>
      </c>
      <c r="J43" s="17"/>
      <c r="K43" s="17"/>
      <c r="L43" s="689">
        <v>12</v>
      </c>
      <c r="M43" s="17"/>
      <c r="N43" s="17"/>
      <c r="O43" s="17"/>
      <c r="P43" s="686">
        <v>50000</v>
      </c>
      <c r="Q43" s="714"/>
      <c r="R43" s="714"/>
      <c r="S43" s="721" t="s">
        <v>1475</v>
      </c>
    </row>
    <row r="44" spans="1:19" s="364" customFormat="1" ht="48" customHeight="1" x14ac:dyDescent="0.25">
      <c r="A44" s="715" t="s">
        <v>1476</v>
      </c>
      <c r="B44" s="722" t="s">
        <v>1477</v>
      </c>
      <c r="C44" s="723"/>
      <c r="D44" s="724"/>
      <c r="E44" s="724"/>
      <c r="F44" s="724"/>
      <c r="G44" s="724"/>
      <c r="H44" s="725"/>
      <c r="I44" s="724"/>
      <c r="J44" s="724"/>
      <c r="K44" s="724"/>
      <c r="L44" s="724"/>
      <c r="M44" s="724"/>
      <c r="N44" s="724"/>
      <c r="O44" s="724"/>
      <c r="P44" s="726">
        <f>P48+P47+P46+P45</f>
        <v>270000</v>
      </c>
      <c r="Q44" s="727"/>
      <c r="R44" s="727"/>
      <c r="S44" s="728"/>
    </row>
    <row r="45" spans="1:19" s="698" customFormat="1" ht="47.25" customHeight="1" x14ac:dyDescent="0.25">
      <c r="A45" s="705" t="s">
        <v>1478</v>
      </c>
      <c r="B45" s="62" t="s">
        <v>1479</v>
      </c>
      <c r="C45" s="62" t="s">
        <v>1480</v>
      </c>
      <c r="D45" s="713"/>
      <c r="E45" s="713"/>
      <c r="F45" s="689"/>
      <c r="G45" s="689"/>
      <c r="H45" s="689"/>
      <c r="I45" s="689"/>
      <c r="J45" s="689"/>
      <c r="K45" s="689"/>
      <c r="L45" s="689"/>
      <c r="M45" s="689"/>
      <c r="N45" s="689"/>
      <c r="O45" s="689"/>
      <c r="P45" s="720">
        <f>SUM(P46:P48)</f>
        <v>135000</v>
      </c>
      <c r="Q45" s="696"/>
      <c r="R45" s="696"/>
      <c r="S45" s="697" t="s">
        <v>1481</v>
      </c>
    </row>
    <row r="46" spans="1:19" s="364" customFormat="1" ht="67.5" customHeight="1" x14ac:dyDescent="0.25">
      <c r="A46" s="53" t="s">
        <v>1482</v>
      </c>
      <c r="B46" s="181" t="s">
        <v>1483</v>
      </c>
      <c r="C46" s="53" t="s">
        <v>1484</v>
      </c>
      <c r="D46" s="681">
        <v>2</v>
      </c>
      <c r="E46" s="729"/>
      <c r="F46" s="17"/>
      <c r="G46" s="729"/>
      <c r="H46" s="17"/>
      <c r="I46" s="17"/>
      <c r="J46" s="17"/>
      <c r="K46" s="17"/>
      <c r="L46" s="17"/>
      <c r="M46" s="17"/>
      <c r="N46" s="17"/>
      <c r="O46" s="17"/>
      <c r="P46" s="686">
        <v>90000</v>
      </c>
      <c r="Q46" s="696"/>
      <c r="R46" s="696"/>
      <c r="S46" s="697" t="s">
        <v>1485</v>
      </c>
    </row>
    <row r="47" spans="1:19" s="364" customFormat="1" ht="51" customHeight="1" x14ac:dyDescent="0.25">
      <c r="A47" s="53" t="s">
        <v>1486</v>
      </c>
      <c r="B47" s="181" t="s">
        <v>1487</v>
      </c>
      <c r="C47" s="53" t="s">
        <v>1488</v>
      </c>
      <c r="D47" s="681">
        <v>2</v>
      </c>
      <c r="E47" s="729"/>
      <c r="F47" s="17"/>
      <c r="G47" s="729"/>
      <c r="H47" s="17"/>
      <c r="I47" s="17"/>
      <c r="J47" s="17"/>
      <c r="K47" s="17"/>
      <c r="L47" s="17"/>
      <c r="M47" s="17"/>
      <c r="N47" s="17"/>
      <c r="O47" s="17"/>
      <c r="P47" s="686">
        <v>25000</v>
      </c>
      <c r="Q47" s="696"/>
      <c r="R47" s="696"/>
      <c r="S47" s="697" t="s">
        <v>1485</v>
      </c>
    </row>
    <row r="48" spans="1:19" ht="38.25" customHeight="1" x14ac:dyDescent="0.3">
      <c r="A48" s="53" t="s">
        <v>1489</v>
      </c>
      <c r="B48" s="181" t="s">
        <v>1490</v>
      </c>
      <c r="C48" s="53" t="s">
        <v>1491</v>
      </c>
      <c r="D48" s="730">
        <v>2</v>
      </c>
      <c r="E48" s="694"/>
      <c r="F48" s="694"/>
      <c r="G48" s="694"/>
      <c r="H48" s="694"/>
      <c r="I48" s="694"/>
      <c r="J48" s="694"/>
      <c r="K48" s="694"/>
      <c r="L48" s="1475"/>
      <c r="M48" s="1475"/>
      <c r="N48" s="1475"/>
      <c r="O48" s="1475"/>
      <c r="P48" s="686">
        <v>20000</v>
      </c>
      <c r="Q48" s="564"/>
      <c r="R48" s="559"/>
      <c r="S48" s="697" t="s">
        <v>1485</v>
      </c>
    </row>
    <row r="49" spans="1:19" x14ac:dyDescent="0.25">
      <c r="A49" s="37"/>
      <c r="B49" s="37"/>
      <c r="C49" s="37"/>
      <c r="D49" s="274"/>
      <c r="E49" s="274"/>
      <c r="F49" s="274"/>
      <c r="G49" s="274"/>
      <c r="H49" s="274"/>
      <c r="I49" s="274"/>
      <c r="J49" s="731"/>
      <c r="K49" s="731"/>
      <c r="L49" s="731"/>
      <c r="M49" s="731"/>
      <c r="N49" s="731"/>
      <c r="O49" s="731"/>
      <c r="P49" s="732">
        <f>SUM(P13:P48)</f>
        <v>3288360</v>
      </c>
      <c r="Q49" s="273"/>
      <c r="R49" s="37"/>
      <c r="S49" s="37"/>
    </row>
    <row r="50" spans="1:19" x14ac:dyDescent="0.25">
      <c r="A50" s="37"/>
      <c r="B50" s="37"/>
      <c r="C50" s="37"/>
      <c r="D50" s="274"/>
      <c r="E50" s="274"/>
      <c r="F50" s="274"/>
      <c r="G50" s="274"/>
      <c r="H50" s="274"/>
      <c r="I50" s="274"/>
      <c r="J50" s="274"/>
      <c r="K50" s="274"/>
      <c r="L50" s="274"/>
      <c r="M50" s="274"/>
      <c r="N50" s="274"/>
      <c r="O50" s="274"/>
      <c r="P50" s="37"/>
      <c r="Q50" s="37"/>
      <c r="R50" s="37"/>
      <c r="S50" s="37"/>
    </row>
    <row r="51" spans="1:19" x14ac:dyDescent="0.25">
      <c r="A51" s="37"/>
      <c r="B51" s="37"/>
      <c r="C51" s="37"/>
      <c r="D51" s="274"/>
      <c r="E51" s="274"/>
      <c r="F51" s="274"/>
      <c r="G51" s="274"/>
      <c r="H51" s="274"/>
      <c r="I51" s="274"/>
      <c r="J51" s="274"/>
      <c r="K51" s="274"/>
      <c r="L51" s="274"/>
      <c r="M51" s="274"/>
      <c r="N51" s="274"/>
      <c r="O51" s="274"/>
      <c r="P51" s="37"/>
      <c r="Q51" s="37"/>
      <c r="R51" s="37"/>
      <c r="S51" s="37"/>
    </row>
    <row r="52" spans="1:19" x14ac:dyDescent="0.25">
      <c r="A52" s="37"/>
      <c r="B52" s="37"/>
      <c r="C52" s="37"/>
      <c r="D52" s="274"/>
      <c r="E52" s="274"/>
      <c r="F52" s="274"/>
      <c r="G52" s="274"/>
      <c r="H52" s="274"/>
      <c r="I52" s="274"/>
      <c r="J52" s="274"/>
      <c r="K52" s="274"/>
      <c r="L52" s="274"/>
      <c r="M52" s="274"/>
      <c r="N52" s="274"/>
      <c r="O52" s="274"/>
      <c r="P52" s="37"/>
      <c r="Q52" s="37"/>
      <c r="R52" s="37"/>
      <c r="S52" s="37"/>
    </row>
    <row r="53" spans="1:19" x14ac:dyDescent="0.25">
      <c r="A53" s="37"/>
      <c r="B53" s="37"/>
      <c r="C53" s="37"/>
      <c r="D53" s="274"/>
      <c r="E53" s="274"/>
      <c r="F53" s="274"/>
      <c r="G53" s="274"/>
      <c r="H53" s="274"/>
      <c r="I53" s="274"/>
      <c r="J53" s="274"/>
      <c r="K53" s="274"/>
      <c r="L53" s="274"/>
      <c r="M53" s="274"/>
      <c r="N53" s="274"/>
      <c r="O53" s="274"/>
      <c r="P53" s="733"/>
      <c r="Q53" s="37"/>
      <c r="R53" s="37"/>
      <c r="S53" s="37"/>
    </row>
    <row r="54" spans="1:19" x14ac:dyDescent="0.25">
      <c r="A54" s="37"/>
      <c r="B54" s="37"/>
      <c r="C54" s="37"/>
      <c r="D54" s="274"/>
      <c r="E54" s="274"/>
      <c r="F54" s="274"/>
      <c r="G54" s="274"/>
      <c r="H54" s="274"/>
      <c r="I54" s="274"/>
      <c r="J54" s="274"/>
      <c r="K54" s="274"/>
      <c r="L54" s="274"/>
      <c r="M54" s="274"/>
      <c r="N54" s="274"/>
      <c r="O54" s="274"/>
      <c r="P54" s="37"/>
      <c r="Q54" s="37"/>
      <c r="R54" s="37"/>
      <c r="S54" s="37"/>
    </row>
  </sheetData>
  <mergeCells count="14">
    <mergeCell ref="M9:O9"/>
    <mergeCell ref="P9:R9"/>
    <mergeCell ref="S9:S10"/>
    <mergeCell ref="L48:O48"/>
    <mergeCell ref="A2:S2"/>
    <mergeCell ref="A3:S3"/>
    <mergeCell ref="A4:S4"/>
    <mergeCell ref="A5:C5"/>
    <mergeCell ref="A9:A10"/>
    <mergeCell ref="B9:B10"/>
    <mergeCell ref="C9:C10"/>
    <mergeCell ref="D9:F9"/>
    <mergeCell ref="G9:I9"/>
    <mergeCell ref="J9:L9"/>
  </mergeCells>
  <printOptions horizontalCentered="1"/>
  <pageMargins left="0" right="0" top="0.51181102362204722" bottom="0.23622047244094491" header="0.31496062992125984" footer="0.31496062992125984"/>
  <pageSetup paperSize="7"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S65"/>
  <sheetViews>
    <sheetView zoomScale="90" zoomScaleNormal="90" workbookViewId="0">
      <selection activeCell="A8" sqref="A8:S64"/>
    </sheetView>
  </sheetViews>
  <sheetFormatPr baseColWidth="10" defaultColWidth="11.42578125" defaultRowHeight="15" x14ac:dyDescent="0.25"/>
  <cols>
    <col min="1" max="1" width="44.28515625" customWidth="1"/>
    <col min="2" max="2" width="20" customWidth="1"/>
    <col min="3" max="3" width="15" customWidth="1"/>
    <col min="4" max="15" width="4.7109375" customWidth="1"/>
    <col min="16" max="16" width="13.5703125" style="795" customWidth="1"/>
    <col min="17" max="17" width="15.140625" customWidth="1"/>
    <col min="18" max="18" width="11.7109375" customWidth="1"/>
    <col min="19" max="19" width="20.140625" style="278" customWidth="1"/>
  </cols>
  <sheetData>
    <row r="1" spans="1:19" ht="32.25" x14ac:dyDescent="0.4">
      <c r="A1" s="1429" t="s">
        <v>0</v>
      </c>
      <c r="B1" s="1429"/>
      <c r="C1" s="1429"/>
      <c r="D1" s="1429"/>
      <c r="E1" s="1429"/>
      <c r="F1" s="1429"/>
      <c r="G1" s="1429"/>
      <c r="H1" s="1429"/>
      <c r="I1" s="1429"/>
      <c r="J1" s="1429"/>
      <c r="K1" s="1429"/>
      <c r="L1" s="1429"/>
      <c r="M1" s="1429"/>
      <c r="N1" s="1429"/>
      <c r="O1" s="1429"/>
      <c r="P1" s="1429"/>
      <c r="Q1" s="1429"/>
      <c r="R1" s="1429"/>
      <c r="S1" s="1429"/>
    </row>
    <row r="2" spans="1:19" ht="20.25" x14ac:dyDescent="0.25">
      <c r="A2" s="1391" t="s">
        <v>1</v>
      </c>
      <c r="B2" s="1391"/>
      <c r="C2" s="1391"/>
      <c r="D2" s="1391"/>
      <c r="E2" s="1391"/>
      <c r="F2" s="1391"/>
      <c r="G2" s="1391"/>
      <c r="H2" s="1391"/>
      <c r="I2" s="1391"/>
      <c r="J2" s="1391"/>
      <c r="K2" s="1391"/>
      <c r="L2" s="1391"/>
      <c r="M2" s="1391"/>
      <c r="N2" s="1391"/>
      <c r="O2" s="1391"/>
      <c r="P2" s="1391"/>
      <c r="Q2" s="1391"/>
      <c r="R2" s="1391"/>
      <c r="S2" s="1391"/>
    </row>
    <row r="3" spans="1:19" ht="20.25" x14ac:dyDescent="0.3">
      <c r="A3" s="1390" t="s">
        <v>2</v>
      </c>
      <c r="B3" s="1390"/>
      <c r="C3" s="1390"/>
      <c r="D3" s="1390"/>
      <c r="E3" s="1390"/>
      <c r="F3" s="1390"/>
      <c r="G3" s="1390"/>
      <c r="H3" s="1390"/>
      <c r="I3" s="1390"/>
      <c r="J3" s="1390"/>
      <c r="K3" s="1390"/>
      <c r="L3" s="1390"/>
      <c r="M3" s="1390"/>
      <c r="N3" s="1390"/>
      <c r="O3" s="1390"/>
      <c r="P3" s="1390"/>
      <c r="Q3" s="1390"/>
      <c r="R3" s="1390"/>
      <c r="S3" s="1390"/>
    </row>
    <row r="4" spans="1:19" ht="20.25" x14ac:dyDescent="0.3">
      <c r="A4" s="1411" t="s">
        <v>229</v>
      </c>
      <c r="B4" s="1411"/>
      <c r="C4" s="1411"/>
      <c r="D4" s="39"/>
      <c r="E4" s="39"/>
      <c r="F4" s="39"/>
      <c r="G4" s="39"/>
      <c r="H4" s="39"/>
      <c r="I4" s="39"/>
      <c r="J4" s="39"/>
      <c r="K4" s="39"/>
      <c r="L4" s="39"/>
      <c r="M4" s="39"/>
      <c r="N4" s="39"/>
      <c r="O4" s="39"/>
      <c r="P4" s="734"/>
      <c r="Q4" s="39"/>
      <c r="R4" s="39"/>
      <c r="S4" s="735"/>
    </row>
    <row r="5" spans="1:19" ht="21" customHeight="1" x14ac:dyDescent="0.3">
      <c r="A5" s="736" t="s">
        <v>4</v>
      </c>
      <c r="B5" s="736"/>
      <c r="C5" s="736"/>
      <c r="D5" s="42"/>
      <c r="E5" s="42"/>
      <c r="F5" s="218"/>
      <c r="G5" s="218"/>
      <c r="H5" s="44"/>
      <c r="I5" s="44"/>
      <c r="J5" s="44"/>
      <c r="K5" s="44"/>
      <c r="L5" s="44"/>
      <c r="M5" s="44"/>
      <c r="N5" s="44"/>
      <c r="O5" s="44"/>
      <c r="P5" s="44"/>
      <c r="Q5" s="44"/>
      <c r="R5" s="45"/>
      <c r="S5" s="735"/>
    </row>
    <row r="6" spans="1:19" s="8" customFormat="1" ht="18.75" x14ac:dyDescent="0.3">
      <c r="A6" s="42" t="s">
        <v>5</v>
      </c>
      <c r="B6" s="42"/>
      <c r="C6" s="46"/>
      <c r="D6" s="42"/>
      <c r="E6" s="42"/>
      <c r="F6" s="42"/>
      <c r="G6" s="42"/>
      <c r="H6" s="41"/>
      <c r="I6" s="41"/>
      <c r="J6" s="41"/>
      <c r="K6" s="41"/>
      <c r="L6" s="41"/>
      <c r="M6" s="41"/>
      <c r="N6" s="41"/>
      <c r="O6" s="41"/>
      <c r="P6" s="41"/>
      <c r="Q6" s="41"/>
      <c r="R6" s="41"/>
      <c r="S6" s="737"/>
    </row>
    <row r="7" spans="1:19" s="8" customFormat="1" ht="18.75" x14ac:dyDescent="0.3">
      <c r="A7" s="42" t="s">
        <v>6</v>
      </c>
      <c r="B7" s="42"/>
      <c r="C7" s="46"/>
      <c r="D7" s="42"/>
      <c r="E7" s="42"/>
      <c r="F7" s="42"/>
      <c r="G7" s="42"/>
      <c r="H7" s="41"/>
      <c r="I7" s="41"/>
      <c r="J7" s="41"/>
      <c r="K7" s="41"/>
      <c r="L7" s="41"/>
      <c r="M7" s="41"/>
      <c r="N7" s="41"/>
      <c r="O7" s="41"/>
      <c r="P7" s="41"/>
      <c r="Q7" s="41"/>
      <c r="R7" s="41"/>
      <c r="S7" s="737"/>
    </row>
    <row r="8" spans="1:19" ht="15" customHeight="1" x14ac:dyDescent="0.25">
      <c r="A8" s="1480" t="s">
        <v>7</v>
      </c>
      <c r="B8" s="1480" t="s">
        <v>8</v>
      </c>
      <c r="C8" s="1480" t="s">
        <v>9</v>
      </c>
      <c r="D8" s="1481" t="s">
        <v>10</v>
      </c>
      <c r="E8" s="1481"/>
      <c r="F8" s="1481"/>
      <c r="G8" s="1479" t="s">
        <v>11</v>
      </c>
      <c r="H8" s="1479"/>
      <c r="I8" s="1479"/>
      <c r="J8" s="1479" t="s">
        <v>12</v>
      </c>
      <c r="K8" s="1479"/>
      <c r="L8" s="1479"/>
      <c r="M8" s="1479" t="s">
        <v>13</v>
      </c>
      <c r="N8" s="1479"/>
      <c r="O8" s="1479"/>
      <c r="P8" s="1479" t="s">
        <v>14</v>
      </c>
      <c r="Q8" s="1479"/>
      <c r="R8" s="1479"/>
      <c r="S8" s="1480" t="s">
        <v>15</v>
      </c>
    </row>
    <row r="9" spans="1:19" ht="21" customHeight="1" x14ac:dyDescent="0.25">
      <c r="A9" s="1480"/>
      <c r="B9" s="1480"/>
      <c r="C9" s="1480"/>
      <c r="D9" s="738" t="s">
        <v>16</v>
      </c>
      <c r="E9" s="738" t="s">
        <v>17</v>
      </c>
      <c r="F9" s="738" t="s">
        <v>18</v>
      </c>
      <c r="G9" s="738" t="s">
        <v>19</v>
      </c>
      <c r="H9" s="738" t="s">
        <v>20</v>
      </c>
      <c r="I9" s="738" t="s">
        <v>21</v>
      </c>
      <c r="J9" s="738" t="s">
        <v>22</v>
      </c>
      <c r="K9" s="738" t="s">
        <v>23</v>
      </c>
      <c r="L9" s="738" t="s">
        <v>24</v>
      </c>
      <c r="M9" s="738" t="s">
        <v>25</v>
      </c>
      <c r="N9" s="738" t="s">
        <v>26</v>
      </c>
      <c r="O9" s="738" t="s">
        <v>27</v>
      </c>
      <c r="P9" s="739" t="s">
        <v>28</v>
      </c>
      <c r="Q9" s="738" t="s">
        <v>29</v>
      </c>
      <c r="R9" s="738" t="s">
        <v>30</v>
      </c>
      <c r="S9" s="1480"/>
    </row>
    <row r="10" spans="1:19" ht="79.5" customHeight="1" x14ac:dyDescent="0.25">
      <c r="A10" s="465" t="s">
        <v>978</v>
      </c>
      <c r="B10" s="49" t="s">
        <v>32</v>
      </c>
      <c r="C10" s="50">
        <v>0.9</v>
      </c>
      <c r="D10" s="465"/>
      <c r="E10" s="465"/>
      <c r="F10" s="465"/>
      <c r="G10" s="465"/>
      <c r="H10" s="465"/>
      <c r="I10" s="465"/>
      <c r="J10" s="465"/>
      <c r="K10" s="465"/>
      <c r="L10" s="465"/>
      <c r="M10" s="465"/>
      <c r="N10" s="465"/>
      <c r="O10" s="465"/>
      <c r="P10" s="465"/>
      <c r="Q10" s="465"/>
      <c r="R10" s="465"/>
      <c r="S10" s="740"/>
    </row>
    <row r="11" spans="1:19" ht="48.75" customHeight="1" x14ac:dyDescent="0.25">
      <c r="A11" s="312" t="s">
        <v>1492</v>
      </c>
      <c r="B11" s="312"/>
      <c r="C11" s="312"/>
      <c r="D11" s="312"/>
      <c r="E11" s="312"/>
      <c r="F11" s="312"/>
      <c r="G11" s="312"/>
      <c r="H11" s="312"/>
      <c r="I11" s="312"/>
      <c r="J11" s="312"/>
      <c r="K11" s="312"/>
      <c r="L11" s="312"/>
      <c r="M11" s="312"/>
      <c r="N11" s="312"/>
      <c r="O11" s="312"/>
      <c r="P11" s="741"/>
      <c r="Q11" s="312"/>
      <c r="R11" s="312"/>
      <c r="S11" s="467"/>
    </row>
    <row r="12" spans="1:19" ht="99.75" customHeight="1" x14ac:dyDescent="0.25">
      <c r="A12" s="742" t="s">
        <v>1493</v>
      </c>
      <c r="B12" s="743" t="s">
        <v>1494</v>
      </c>
      <c r="C12" s="743" t="s">
        <v>1495</v>
      </c>
      <c r="D12" s="744"/>
      <c r="E12" s="744"/>
      <c r="F12" s="744"/>
      <c r="G12" s="744"/>
      <c r="H12" s="745" t="s">
        <v>352</v>
      </c>
      <c r="I12" s="744"/>
      <c r="J12" s="744"/>
      <c r="K12" s="744"/>
      <c r="L12" s="744"/>
      <c r="M12" s="744"/>
      <c r="N12" s="744"/>
      <c r="O12" s="744"/>
      <c r="P12" s="481"/>
      <c r="Q12" s="481"/>
      <c r="R12" s="481"/>
      <c r="S12" s="516"/>
    </row>
    <row r="13" spans="1:19" ht="48" customHeight="1" x14ac:dyDescent="0.25">
      <c r="A13" s="742" t="s">
        <v>1496</v>
      </c>
      <c r="B13" s="743" t="s">
        <v>1497</v>
      </c>
      <c r="C13" s="743" t="s">
        <v>1498</v>
      </c>
      <c r="D13" s="745" t="s">
        <v>352</v>
      </c>
      <c r="E13" s="744"/>
      <c r="F13" s="744"/>
      <c r="G13" s="746"/>
      <c r="H13" s="744"/>
      <c r="I13" s="744"/>
      <c r="J13" s="744"/>
      <c r="K13" s="744"/>
      <c r="L13" s="744"/>
      <c r="M13" s="744"/>
      <c r="N13" s="744"/>
      <c r="O13" s="744"/>
      <c r="P13" s="481"/>
      <c r="Q13" s="481"/>
      <c r="R13" s="481"/>
      <c r="S13" s="516"/>
    </row>
    <row r="14" spans="1:19" ht="81" customHeight="1" x14ac:dyDescent="0.25">
      <c r="A14" s="747" t="s">
        <v>1499</v>
      </c>
      <c r="B14" s="743" t="s">
        <v>1500</v>
      </c>
      <c r="C14" s="743" t="s">
        <v>1501</v>
      </c>
      <c r="D14" s="653"/>
      <c r="E14" s="653"/>
      <c r="F14" s="745" t="s">
        <v>352</v>
      </c>
      <c r="G14" s="745" t="s">
        <v>352</v>
      </c>
      <c r="H14" s="653"/>
      <c r="I14" s="653"/>
      <c r="J14" s="653"/>
      <c r="K14" s="653"/>
      <c r="L14" s="653"/>
      <c r="M14" s="653"/>
      <c r="N14" s="653"/>
      <c r="O14" s="653"/>
      <c r="P14" s="481"/>
      <c r="Q14" s="481"/>
      <c r="R14" s="481"/>
      <c r="S14" s="516"/>
    </row>
    <row r="15" spans="1:19" ht="44.25" customHeight="1" x14ac:dyDescent="0.25">
      <c r="A15" s="312" t="s">
        <v>1502</v>
      </c>
      <c r="B15" s="312"/>
      <c r="C15" s="312"/>
      <c r="D15" s="312"/>
      <c r="E15" s="312"/>
      <c r="F15" s="312"/>
      <c r="G15" s="312"/>
      <c r="H15" s="312"/>
      <c r="I15" s="312"/>
      <c r="J15" s="312"/>
      <c r="K15" s="312"/>
      <c r="L15" s="312"/>
      <c r="M15" s="312"/>
      <c r="N15" s="312"/>
      <c r="O15" s="312"/>
      <c r="P15" s="741"/>
      <c r="Q15" s="312"/>
      <c r="R15" s="312"/>
      <c r="S15" s="467"/>
    </row>
    <row r="16" spans="1:19" ht="51" x14ac:dyDescent="0.25">
      <c r="A16" s="748" t="s">
        <v>1503</v>
      </c>
      <c r="B16" s="743" t="s">
        <v>1504</v>
      </c>
      <c r="C16" s="743" t="s">
        <v>1505</v>
      </c>
      <c r="D16" s="749"/>
      <c r="E16" s="750"/>
      <c r="F16" s="750"/>
      <c r="G16" s="750"/>
      <c r="H16" s="750"/>
      <c r="I16" s="750"/>
      <c r="J16" s="750"/>
      <c r="K16" s="750"/>
      <c r="L16" s="750"/>
      <c r="M16" s="750"/>
      <c r="N16" s="750"/>
      <c r="O16" s="750"/>
      <c r="P16" s="481"/>
      <c r="Q16" s="481"/>
      <c r="R16" s="481"/>
      <c r="S16" s="751" t="s">
        <v>1506</v>
      </c>
    </row>
    <row r="17" spans="1:19" ht="51" x14ac:dyDescent="0.25">
      <c r="A17" s="752" t="s">
        <v>1507</v>
      </c>
      <c r="B17" s="753" t="s">
        <v>1508</v>
      </c>
      <c r="C17" s="753"/>
      <c r="D17" s="754"/>
      <c r="E17" s="754"/>
      <c r="F17" s="538"/>
      <c r="G17" s="538"/>
      <c r="H17" s="538"/>
      <c r="I17" s="538"/>
      <c r="J17" s="538"/>
      <c r="K17" s="538"/>
      <c r="L17" s="538"/>
      <c r="M17" s="538"/>
      <c r="N17" s="538"/>
      <c r="O17" s="538"/>
      <c r="P17" s="485"/>
      <c r="Q17" s="481"/>
      <c r="R17" s="481"/>
      <c r="S17" s="751" t="s">
        <v>1506</v>
      </c>
    </row>
    <row r="18" spans="1:19" ht="35.25" customHeight="1" x14ac:dyDescent="0.25">
      <c r="A18" s="748" t="s">
        <v>1509</v>
      </c>
      <c r="B18" s="743" t="s">
        <v>1510</v>
      </c>
      <c r="C18" s="743"/>
      <c r="D18" s="750"/>
      <c r="E18" s="750"/>
      <c r="F18" s="750"/>
      <c r="G18" s="750"/>
      <c r="H18" s="750"/>
      <c r="I18" s="750"/>
      <c r="J18" s="750"/>
      <c r="K18" s="750"/>
      <c r="L18" s="750"/>
      <c r="M18" s="750"/>
      <c r="N18" s="750"/>
      <c r="O18" s="755"/>
      <c r="P18" s="481"/>
      <c r="Q18" s="481"/>
      <c r="R18" s="481"/>
      <c r="S18" s="751" t="s">
        <v>1506</v>
      </c>
    </row>
    <row r="19" spans="1:19" ht="45" customHeight="1" x14ac:dyDescent="0.25">
      <c r="A19" s="312" t="s">
        <v>1511</v>
      </c>
      <c r="B19" s="312"/>
      <c r="C19" s="312"/>
      <c r="D19" s="312"/>
      <c r="E19" s="312"/>
      <c r="F19" s="312"/>
      <c r="G19" s="312"/>
      <c r="H19" s="312"/>
      <c r="I19" s="312"/>
      <c r="J19" s="312"/>
      <c r="K19" s="312"/>
      <c r="L19" s="312"/>
      <c r="M19" s="312"/>
      <c r="N19" s="312"/>
      <c r="O19" s="312"/>
      <c r="P19" s="756">
        <f>P20+P21+P22</f>
        <v>3428000</v>
      </c>
      <c r="Q19" s="312"/>
      <c r="R19" s="312"/>
      <c r="S19" s="757"/>
    </row>
    <row r="20" spans="1:19" ht="72.75" customHeight="1" x14ac:dyDescent="0.25">
      <c r="A20" s="758" t="s">
        <v>1512</v>
      </c>
      <c r="B20" s="314" t="s">
        <v>1513</v>
      </c>
      <c r="C20" s="759">
        <v>500</v>
      </c>
      <c r="D20" s="760" t="s">
        <v>352</v>
      </c>
      <c r="E20" s="760" t="s">
        <v>352</v>
      </c>
      <c r="F20" s="760" t="s">
        <v>352</v>
      </c>
      <c r="G20" s="760" t="s">
        <v>352</v>
      </c>
      <c r="H20" s="760" t="s">
        <v>352</v>
      </c>
      <c r="I20" s="760" t="s">
        <v>352</v>
      </c>
      <c r="J20" s="760" t="s">
        <v>352</v>
      </c>
      <c r="K20" s="760" t="s">
        <v>352</v>
      </c>
      <c r="L20" s="760" t="s">
        <v>352</v>
      </c>
      <c r="M20" s="760" t="s">
        <v>352</v>
      </c>
      <c r="N20" s="760" t="s">
        <v>352</v>
      </c>
      <c r="O20" s="761" t="s">
        <v>352</v>
      </c>
      <c r="P20" s="762">
        <f>[13]Presupuesto!E14</f>
        <v>160000</v>
      </c>
      <c r="Q20" s="269"/>
      <c r="R20" s="481"/>
      <c r="S20" s="751" t="s">
        <v>1514</v>
      </c>
    </row>
    <row r="21" spans="1:19" ht="47.25" customHeight="1" x14ac:dyDescent="0.25">
      <c r="A21" s="758" t="s">
        <v>1515</v>
      </c>
      <c r="B21" s="763" t="s">
        <v>1516</v>
      </c>
      <c r="C21" s="758">
        <v>200</v>
      </c>
      <c r="D21" s="760" t="s">
        <v>352</v>
      </c>
      <c r="E21" s="760" t="s">
        <v>352</v>
      </c>
      <c r="F21" s="760" t="s">
        <v>352</v>
      </c>
      <c r="G21" s="760" t="s">
        <v>352</v>
      </c>
      <c r="H21" s="760" t="s">
        <v>352</v>
      </c>
      <c r="I21" s="760" t="s">
        <v>352</v>
      </c>
      <c r="J21" s="760" t="s">
        <v>352</v>
      </c>
      <c r="K21" s="760" t="s">
        <v>352</v>
      </c>
      <c r="L21" s="760" t="s">
        <v>352</v>
      </c>
      <c r="M21" s="760" t="s">
        <v>352</v>
      </c>
      <c r="N21" s="760" t="s">
        <v>352</v>
      </c>
      <c r="O21" s="760" t="s">
        <v>352</v>
      </c>
      <c r="P21" s="762">
        <f>[13]Presupuesto!E24</f>
        <v>1793000</v>
      </c>
      <c r="Q21" s="764"/>
      <c r="R21" s="481"/>
      <c r="S21" s="751" t="s">
        <v>1514</v>
      </c>
    </row>
    <row r="22" spans="1:19" ht="51" x14ac:dyDescent="0.25">
      <c r="A22" s="758" t="s">
        <v>1517</v>
      </c>
      <c r="B22" s="763" t="s">
        <v>1518</v>
      </c>
      <c r="C22" s="758">
        <v>300</v>
      </c>
      <c r="D22" s="760" t="s">
        <v>352</v>
      </c>
      <c r="E22" s="760" t="s">
        <v>352</v>
      </c>
      <c r="F22" s="760" t="s">
        <v>352</v>
      </c>
      <c r="G22" s="760" t="s">
        <v>352</v>
      </c>
      <c r="H22" s="760" t="s">
        <v>352</v>
      </c>
      <c r="I22" s="760" t="s">
        <v>352</v>
      </c>
      <c r="J22" s="760" t="s">
        <v>352</v>
      </c>
      <c r="K22" s="760" t="s">
        <v>352</v>
      </c>
      <c r="L22" s="760" t="s">
        <v>352</v>
      </c>
      <c r="M22" s="760" t="s">
        <v>352</v>
      </c>
      <c r="N22" s="760" t="s">
        <v>352</v>
      </c>
      <c r="O22" s="761" t="s">
        <v>352</v>
      </c>
      <c r="P22" s="762">
        <f>[13]Presupuesto!E34</f>
        <v>1475000</v>
      </c>
      <c r="Q22" s="269"/>
      <c r="R22" s="481"/>
      <c r="S22" s="751" t="s">
        <v>1514</v>
      </c>
    </row>
    <row r="23" spans="1:19" ht="42" customHeight="1" x14ac:dyDescent="0.25">
      <c r="A23" s="312" t="s">
        <v>1519</v>
      </c>
      <c r="B23" s="312"/>
      <c r="C23" s="312"/>
      <c r="D23" s="312"/>
      <c r="E23" s="312"/>
      <c r="F23" s="312"/>
      <c r="G23" s="312"/>
      <c r="H23" s="312"/>
      <c r="I23" s="312"/>
      <c r="J23" s="312"/>
      <c r="K23" s="312"/>
      <c r="L23" s="312"/>
      <c r="M23" s="312"/>
      <c r="N23" s="312"/>
      <c r="O23" s="312"/>
      <c r="P23" s="741"/>
      <c r="Q23" s="312"/>
      <c r="R23" s="312"/>
      <c r="S23" s="757"/>
    </row>
    <row r="24" spans="1:19" ht="25.5" x14ac:dyDescent="0.25">
      <c r="A24" s="511" t="s">
        <v>1520</v>
      </c>
      <c r="B24" s="753" t="s">
        <v>1521</v>
      </c>
      <c r="C24" s="753" t="s">
        <v>1522</v>
      </c>
      <c r="D24" s="750"/>
      <c r="E24" s="765"/>
      <c r="F24" s="765"/>
      <c r="G24" s="760" t="s">
        <v>352</v>
      </c>
      <c r="H24" s="750"/>
      <c r="I24" s="750"/>
      <c r="J24" s="750"/>
      <c r="K24" s="750"/>
      <c r="L24" s="750"/>
      <c r="M24" s="750"/>
      <c r="N24" s="750"/>
      <c r="O24" s="481"/>
      <c r="P24" s="481"/>
      <c r="Q24" s="481"/>
      <c r="R24" s="481"/>
      <c r="S24" s="751" t="s">
        <v>1514</v>
      </c>
    </row>
    <row r="25" spans="1:19" ht="25.5" x14ac:dyDescent="0.25">
      <c r="A25" s="511" t="s">
        <v>1523</v>
      </c>
      <c r="B25" s="753" t="s">
        <v>1521</v>
      </c>
      <c r="C25" s="753" t="s">
        <v>1522</v>
      </c>
      <c r="D25" s="750"/>
      <c r="E25" s="765"/>
      <c r="F25" s="765"/>
      <c r="G25" s="765"/>
      <c r="H25" s="760" t="s">
        <v>352</v>
      </c>
      <c r="I25" s="750"/>
      <c r="J25" s="750"/>
      <c r="K25" s="750"/>
      <c r="L25" s="750"/>
      <c r="M25" s="750"/>
      <c r="N25" s="750"/>
      <c r="O25" s="481"/>
      <c r="P25" s="481"/>
      <c r="Q25" s="481"/>
      <c r="R25" s="481"/>
      <c r="S25" s="751" t="s">
        <v>1514</v>
      </c>
    </row>
    <row r="26" spans="1:19" ht="25.5" x14ac:dyDescent="0.25">
      <c r="A26" s="766" t="s">
        <v>1524</v>
      </c>
      <c r="B26" s="753" t="s">
        <v>1521</v>
      </c>
      <c r="C26" s="753" t="s">
        <v>1522</v>
      </c>
      <c r="D26" s="750"/>
      <c r="E26" s="765"/>
      <c r="F26" s="765"/>
      <c r="G26" s="760" t="s">
        <v>352</v>
      </c>
      <c r="H26" s="765"/>
      <c r="I26" s="750"/>
      <c r="J26" s="750"/>
      <c r="K26" s="750"/>
      <c r="L26" s="750"/>
      <c r="M26" s="750"/>
      <c r="N26" s="750"/>
      <c r="O26" s="481"/>
      <c r="P26" s="481"/>
      <c r="Q26" s="481"/>
      <c r="R26" s="481"/>
      <c r="S26" s="751" t="s">
        <v>1514</v>
      </c>
    </row>
    <row r="27" spans="1:19" ht="25.5" x14ac:dyDescent="0.25">
      <c r="A27" s="766" t="s">
        <v>1525</v>
      </c>
      <c r="B27" s="753" t="s">
        <v>1521</v>
      </c>
      <c r="C27" s="753" t="s">
        <v>1522</v>
      </c>
      <c r="D27" s="750"/>
      <c r="E27" s="765"/>
      <c r="F27" s="765"/>
      <c r="G27" s="765"/>
      <c r="H27" s="765"/>
      <c r="I27" s="760" t="s">
        <v>352</v>
      </c>
      <c r="J27" s="750"/>
      <c r="K27" s="750"/>
      <c r="L27" s="750"/>
      <c r="M27" s="750"/>
      <c r="N27" s="750"/>
      <c r="O27" s="481"/>
      <c r="P27" s="481"/>
      <c r="Q27" s="481"/>
      <c r="R27" s="481"/>
      <c r="S27" s="751" t="s">
        <v>1514</v>
      </c>
    </row>
    <row r="28" spans="1:19" ht="25.5" x14ac:dyDescent="0.25">
      <c r="A28" s="511" t="s">
        <v>1526</v>
      </c>
      <c r="B28" s="753" t="s">
        <v>1521</v>
      </c>
      <c r="C28" s="753" t="s">
        <v>1522</v>
      </c>
      <c r="D28" s="750"/>
      <c r="E28" s="765"/>
      <c r="F28" s="765"/>
      <c r="G28" s="765"/>
      <c r="H28" s="765"/>
      <c r="I28" s="750"/>
      <c r="J28" s="750"/>
      <c r="K28" s="750"/>
      <c r="L28" s="750"/>
      <c r="M28" s="750"/>
      <c r="N28" s="760" t="s">
        <v>352</v>
      </c>
      <c r="O28" s="481"/>
      <c r="P28" s="481"/>
      <c r="Q28" s="481"/>
      <c r="R28" s="481"/>
      <c r="S28" s="751" t="s">
        <v>1514</v>
      </c>
    </row>
    <row r="29" spans="1:19" ht="25.5" x14ac:dyDescent="0.25">
      <c r="A29" s="537" t="s">
        <v>1527</v>
      </c>
      <c r="B29" s="753" t="s">
        <v>1521</v>
      </c>
      <c r="C29" s="753" t="s">
        <v>1522</v>
      </c>
      <c r="D29" s="760" t="s">
        <v>352</v>
      </c>
      <c r="E29" s="760" t="s">
        <v>352</v>
      </c>
      <c r="F29" s="765"/>
      <c r="G29" s="765"/>
      <c r="H29" s="765"/>
      <c r="I29" s="750"/>
      <c r="J29" s="750"/>
      <c r="K29" s="750"/>
      <c r="L29" s="750"/>
      <c r="M29" s="750"/>
      <c r="N29" s="750"/>
      <c r="O29" s="481"/>
      <c r="P29" s="481"/>
      <c r="Q29" s="481"/>
      <c r="R29" s="481"/>
      <c r="S29" s="751" t="s">
        <v>1514</v>
      </c>
    </row>
    <row r="30" spans="1:19" ht="25.5" x14ac:dyDescent="0.25">
      <c r="A30" s="401" t="s">
        <v>1528</v>
      </c>
      <c r="B30" s="518" t="s">
        <v>1529</v>
      </c>
      <c r="C30" s="743" t="s">
        <v>1522</v>
      </c>
      <c r="D30" s="760" t="s">
        <v>352</v>
      </c>
      <c r="E30" s="760" t="s">
        <v>352</v>
      </c>
      <c r="F30" s="760" t="s">
        <v>352</v>
      </c>
      <c r="G30" s="765"/>
      <c r="H30" s="765"/>
      <c r="I30" s="750"/>
      <c r="J30" s="750"/>
      <c r="K30" s="750"/>
      <c r="L30" s="750"/>
      <c r="M30" s="750"/>
      <c r="N30" s="750"/>
      <c r="O30" s="481"/>
      <c r="P30" s="481"/>
      <c r="Q30" s="481"/>
      <c r="R30" s="481"/>
      <c r="S30" s="751" t="s">
        <v>1514</v>
      </c>
    </row>
    <row r="31" spans="1:19" ht="84" customHeight="1" x14ac:dyDescent="0.25">
      <c r="A31" s="312" t="s">
        <v>1530</v>
      </c>
      <c r="B31" s="312"/>
      <c r="C31" s="312"/>
      <c r="D31" s="312"/>
      <c r="E31" s="312"/>
      <c r="F31" s="312"/>
      <c r="G31" s="312"/>
      <c r="H31" s="312"/>
      <c r="I31" s="312"/>
      <c r="J31" s="312"/>
      <c r="K31" s="312"/>
      <c r="L31" s="312"/>
      <c r="M31" s="312"/>
      <c r="N31" s="312"/>
      <c r="O31" s="312"/>
      <c r="P31" s="756">
        <f>P32+P33+P34+P35+P36+P37+P38+P39+P40+P41+P42+P43</f>
        <v>6335000</v>
      </c>
      <c r="Q31" s="312"/>
      <c r="R31" s="312"/>
      <c r="S31" s="757"/>
    </row>
    <row r="32" spans="1:19" ht="35.25" customHeight="1" x14ac:dyDescent="0.25">
      <c r="A32" s="528" t="s">
        <v>1531</v>
      </c>
      <c r="B32" s="753" t="s">
        <v>1521</v>
      </c>
      <c r="C32" s="767" t="s">
        <v>1532</v>
      </c>
      <c r="D32" s="750"/>
      <c r="E32" s="750"/>
      <c r="F32" s="765"/>
      <c r="G32" s="760" t="s">
        <v>352</v>
      </c>
      <c r="H32" s="760" t="s">
        <v>352</v>
      </c>
      <c r="I32" s="319"/>
      <c r="J32" s="319"/>
      <c r="K32" s="319"/>
      <c r="L32" s="750"/>
      <c r="M32" s="750"/>
      <c r="N32" s="750"/>
      <c r="O32" s="768"/>
      <c r="P32" s="769">
        <f>[13]Presupuesto!E44</f>
        <v>15000</v>
      </c>
      <c r="Q32" s="481"/>
      <c r="R32" s="481"/>
      <c r="S32" s="751" t="s">
        <v>1514</v>
      </c>
    </row>
    <row r="33" spans="1:19" ht="35.25" customHeight="1" x14ac:dyDescent="0.25">
      <c r="A33" s="528" t="s">
        <v>1533</v>
      </c>
      <c r="B33" s="753" t="s">
        <v>1521</v>
      </c>
      <c r="C33" s="767" t="s">
        <v>1522</v>
      </c>
      <c r="D33" s="750"/>
      <c r="E33" s="750"/>
      <c r="F33" s="765"/>
      <c r="G33" s="765"/>
      <c r="H33" s="750"/>
      <c r="I33" s="750"/>
      <c r="J33" s="760" t="s">
        <v>352</v>
      </c>
      <c r="K33" s="760" t="s">
        <v>352</v>
      </c>
      <c r="L33" s="750"/>
      <c r="M33" s="750"/>
      <c r="N33" s="750"/>
      <c r="O33" s="768"/>
      <c r="P33" s="762">
        <f>[13]Presupuesto!E57</f>
        <v>1550000</v>
      </c>
      <c r="Q33" s="481"/>
      <c r="R33" s="481"/>
      <c r="S33" s="751" t="s">
        <v>1514</v>
      </c>
    </row>
    <row r="34" spans="1:19" ht="35.25" customHeight="1" x14ac:dyDescent="0.25">
      <c r="A34" s="511" t="s">
        <v>1534</v>
      </c>
      <c r="B34" s="753" t="s">
        <v>1521</v>
      </c>
      <c r="C34" s="753" t="s">
        <v>1535</v>
      </c>
      <c r="D34" s="750"/>
      <c r="E34" s="750"/>
      <c r="F34" s="765"/>
      <c r="G34" s="765"/>
      <c r="H34" s="760" t="s">
        <v>352</v>
      </c>
      <c r="I34" s="750"/>
      <c r="J34" s="760" t="s">
        <v>352</v>
      </c>
      <c r="K34" s="750"/>
      <c r="L34" s="750"/>
      <c r="M34" s="750"/>
      <c r="N34" s="750"/>
      <c r="O34" s="768"/>
      <c r="P34" s="762">
        <f>[13]Presupuesto!E69</f>
        <v>650000</v>
      </c>
      <c r="Q34" s="481"/>
      <c r="R34" s="481"/>
      <c r="S34" s="751" t="s">
        <v>1514</v>
      </c>
    </row>
    <row r="35" spans="1:19" ht="45" customHeight="1" x14ac:dyDescent="0.25">
      <c r="A35" s="511" t="s">
        <v>1536</v>
      </c>
      <c r="B35" s="743" t="s">
        <v>1521</v>
      </c>
      <c r="C35" s="743" t="s">
        <v>1537</v>
      </c>
      <c r="D35" s="750"/>
      <c r="E35" s="760" t="s">
        <v>352</v>
      </c>
      <c r="F35" s="760" t="s">
        <v>352</v>
      </c>
      <c r="G35" s="760" t="s">
        <v>352</v>
      </c>
      <c r="H35" s="760" t="s">
        <v>352</v>
      </c>
      <c r="I35" s="749"/>
      <c r="J35" s="750"/>
      <c r="K35" s="750"/>
      <c r="L35" s="750"/>
      <c r="M35" s="750"/>
      <c r="N35" s="760" t="s">
        <v>352</v>
      </c>
      <c r="O35" s="760" t="s">
        <v>352</v>
      </c>
      <c r="P35" s="762">
        <f>[13]Presupuesto!E79</f>
        <v>2700000</v>
      </c>
      <c r="Q35" s="481"/>
      <c r="R35" s="481"/>
      <c r="S35" s="751" t="s">
        <v>1514</v>
      </c>
    </row>
    <row r="36" spans="1:19" ht="25.5" x14ac:dyDescent="0.25">
      <c r="A36" s="528" t="s">
        <v>1538</v>
      </c>
      <c r="B36" s="753" t="s">
        <v>1539</v>
      </c>
      <c r="C36" s="770" t="s">
        <v>1522</v>
      </c>
      <c r="D36" s="750"/>
      <c r="E36" s="750"/>
      <c r="F36" s="765"/>
      <c r="G36" s="765"/>
      <c r="H36" s="750"/>
      <c r="I36" s="750"/>
      <c r="J36" s="750"/>
      <c r="K36" s="750"/>
      <c r="L36" s="750"/>
      <c r="M36" s="760" t="s">
        <v>352</v>
      </c>
      <c r="N36" s="750"/>
      <c r="O36" s="768"/>
      <c r="P36" s="762">
        <f>[13]Presupuesto!E89</f>
        <v>20000</v>
      </c>
      <c r="Q36" s="481"/>
      <c r="R36" s="481"/>
      <c r="S36" s="751" t="s">
        <v>1514</v>
      </c>
    </row>
    <row r="37" spans="1:19" ht="25.5" x14ac:dyDescent="0.25">
      <c r="A37" s="528" t="s">
        <v>1540</v>
      </c>
      <c r="B37" s="753" t="s">
        <v>1539</v>
      </c>
      <c r="C37" s="770" t="s">
        <v>1541</v>
      </c>
      <c r="D37" s="750"/>
      <c r="E37" s="750"/>
      <c r="F37" s="760" t="s">
        <v>352</v>
      </c>
      <c r="G37" s="765"/>
      <c r="H37" s="750"/>
      <c r="I37" s="750"/>
      <c r="J37" s="750"/>
      <c r="K37" s="750"/>
      <c r="L37" s="750"/>
      <c r="M37" s="750"/>
      <c r="N37" s="750"/>
      <c r="O37" s="768"/>
      <c r="P37" s="771"/>
      <c r="Q37" s="481"/>
      <c r="R37" s="481"/>
      <c r="S37" s="751" t="s">
        <v>1514</v>
      </c>
    </row>
    <row r="38" spans="1:19" ht="28.5" customHeight="1" x14ac:dyDescent="0.25">
      <c r="A38" s="528" t="s">
        <v>1542</v>
      </c>
      <c r="B38" s="772" t="s">
        <v>1543</v>
      </c>
      <c r="C38" s="753" t="s">
        <v>1544</v>
      </c>
      <c r="D38" s="750"/>
      <c r="E38" s="750"/>
      <c r="F38" s="760" t="s">
        <v>352</v>
      </c>
      <c r="G38" s="760" t="s">
        <v>352</v>
      </c>
      <c r="H38" s="760" t="s">
        <v>352</v>
      </c>
      <c r="I38" s="750"/>
      <c r="J38" s="750"/>
      <c r="K38" s="750"/>
      <c r="L38" s="750"/>
      <c r="M38" s="750"/>
      <c r="N38" s="750"/>
      <c r="O38" s="768"/>
      <c r="P38" s="762">
        <f>[13]Presupuesto!E99</f>
        <v>100000</v>
      </c>
      <c r="Q38" s="481"/>
      <c r="R38" s="481"/>
      <c r="S38" s="751" t="s">
        <v>1514</v>
      </c>
    </row>
    <row r="39" spans="1:19" ht="38.25" customHeight="1" x14ac:dyDescent="0.25">
      <c r="A39" s="766" t="s">
        <v>1545</v>
      </c>
      <c r="B39" s="772" t="s">
        <v>1546</v>
      </c>
      <c r="C39" s="773" t="s">
        <v>1547</v>
      </c>
      <c r="D39" s="750"/>
      <c r="E39" s="750"/>
      <c r="F39" s="760" t="s">
        <v>352</v>
      </c>
      <c r="G39" s="765"/>
      <c r="H39" s="750"/>
      <c r="I39" s="760" t="s">
        <v>352</v>
      </c>
      <c r="J39" s="750"/>
      <c r="K39" s="750"/>
      <c r="L39" s="760" t="s">
        <v>352</v>
      </c>
      <c r="M39" s="750"/>
      <c r="N39" s="750"/>
      <c r="O39" s="760" t="s">
        <v>352</v>
      </c>
      <c r="P39" s="771"/>
      <c r="Q39" s="481"/>
      <c r="R39" s="481"/>
      <c r="S39" s="751" t="s">
        <v>1514</v>
      </c>
    </row>
    <row r="40" spans="1:19" ht="25.5" x14ac:dyDescent="0.25">
      <c r="A40" s="429" t="s">
        <v>1548</v>
      </c>
      <c r="B40" s="772" t="s">
        <v>1546</v>
      </c>
      <c r="C40" s="770" t="s">
        <v>1522</v>
      </c>
      <c r="D40" s="750"/>
      <c r="E40" s="750"/>
      <c r="F40" s="765"/>
      <c r="G40" s="765"/>
      <c r="H40" s="760" t="s">
        <v>352</v>
      </c>
      <c r="I40" s="750"/>
      <c r="J40" s="750"/>
      <c r="K40" s="750"/>
      <c r="L40" s="750"/>
      <c r="M40" s="750"/>
      <c r="N40" s="750"/>
      <c r="O40" s="768"/>
      <c r="P40" s="762">
        <f>[13]Presupuesto!E109</f>
        <v>100000</v>
      </c>
      <c r="Q40" s="481"/>
      <c r="R40" s="481"/>
      <c r="S40" s="751" t="s">
        <v>1514</v>
      </c>
    </row>
    <row r="41" spans="1:19" ht="25.5" x14ac:dyDescent="0.25">
      <c r="A41" s="429" t="s">
        <v>1549</v>
      </c>
      <c r="B41" s="774" t="s">
        <v>1550</v>
      </c>
      <c r="C41" s="767" t="s">
        <v>1551</v>
      </c>
      <c r="D41" s="750"/>
      <c r="E41" s="760" t="s">
        <v>352</v>
      </c>
      <c r="F41" s="760" t="s">
        <v>352</v>
      </c>
      <c r="G41" s="760" t="s">
        <v>352</v>
      </c>
      <c r="H41" s="749"/>
      <c r="I41" s="750"/>
      <c r="J41" s="750"/>
      <c r="K41" s="750"/>
      <c r="L41" s="750"/>
      <c r="M41" s="750"/>
      <c r="N41" s="750"/>
      <c r="O41" s="768"/>
      <c r="P41" s="771"/>
      <c r="Q41" s="481"/>
      <c r="R41" s="481"/>
      <c r="S41" s="751" t="s">
        <v>1514</v>
      </c>
    </row>
    <row r="42" spans="1:19" ht="25.5" x14ac:dyDescent="0.25">
      <c r="A42" s="429" t="s">
        <v>1552</v>
      </c>
      <c r="B42" s="774" t="s">
        <v>1553</v>
      </c>
      <c r="C42" s="767" t="s">
        <v>1554</v>
      </c>
      <c r="D42" s="750"/>
      <c r="E42" s="760" t="s">
        <v>352</v>
      </c>
      <c r="F42" s="760" t="s">
        <v>352</v>
      </c>
      <c r="G42" s="760" t="s">
        <v>352</v>
      </c>
      <c r="H42" s="749"/>
      <c r="I42" s="750"/>
      <c r="J42" s="750"/>
      <c r="K42" s="750"/>
      <c r="L42" s="750"/>
      <c r="M42" s="750"/>
      <c r="N42" s="750"/>
      <c r="O42" s="768"/>
      <c r="P42" s="771"/>
      <c r="Q42" s="481"/>
      <c r="R42" s="481"/>
      <c r="S42" s="751" t="s">
        <v>1514</v>
      </c>
    </row>
    <row r="43" spans="1:19" ht="38.25" customHeight="1" x14ac:dyDescent="0.25">
      <c r="A43" s="429" t="s">
        <v>1555</v>
      </c>
      <c r="B43" s="753" t="s">
        <v>1521</v>
      </c>
      <c r="C43" s="767" t="s">
        <v>1556</v>
      </c>
      <c r="D43" s="750"/>
      <c r="E43" s="760" t="s">
        <v>352</v>
      </c>
      <c r="F43" s="760" t="s">
        <v>352</v>
      </c>
      <c r="G43" s="760" t="s">
        <v>352</v>
      </c>
      <c r="H43" s="760" t="s">
        <v>352</v>
      </c>
      <c r="I43" s="760" t="s">
        <v>352</v>
      </c>
      <c r="J43" s="760" t="s">
        <v>352</v>
      </c>
      <c r="K43" s="760" t="s">
        <v>352</v>
      </c>
      <c r="L43" s="760" t="s">
        <v>352</v>
      </c>
      <c r="M43" s="760" t="s">
        <v>352</v>
      </c>
      <c r="N43" s="760" t="s">
        <v>352</v>
      </c>
      <c r="O43" s="768"/>
      <c r="P43" s="762">
        <f>[13]Presupuesto!E119</f>
        <v>1200000</v>
      </c>
      <c r="Q43" s="481"/>
      <c r="R43" s="481"/>
      <c r="S43" s="751" t="s">
        <v>1514</v>
      </c>
    </row>
    <row r="44" spans="1:19" ht="84" customHeight="1" x14ac:dyDescent="0.25">
      <c r="A44" s="312" t="s">
        <v>1557</v>
      </c>
      <c r="B44" s="312"/>
      <c r="C44" s="312"/>
      <c r="D44" s="312"/>
      <c r="E44" s="312"/>
      <c r="F44" s="312"/>
      <c r="G44" s="312"/>
      <c r="H44" s="312"/>
      <c r="I44" s="312"/>
      <c r="J44" s="312"/>
      <c r="K44" s="312"/>
      <c r="L44" s="312"/>
      <c r="M44" s="312"/>
      <c r="N44" s="312"/>
      <c r="O44" s="312"/>
      <c r="P44" s="756">
        <f>P45</f>
        <v>460000</v>
      </c>
      <c r="Q44" s="312"/>
      <c r="R44" s="312"/>
      <c r="S44" s="757"/>
    </row>
    <row r="45" spans="1:19" ht="63.75" x14ac:dyDescent="0.25">
      <c r="A45" s="771" t="s">
        <v>1558</v>
      </c>
      <c r="B45" s="775" t="s">
        <v>1559</v>
      </c>
      <c r="C45" s="515" t="s">
        <v>1560</v>
      </c>
      <c r="D45" s="776"/>
      <c r="E45" s="777" t="s">
        <v>352</v>
      </c>
      <c r="F45" s="744"/>
      <c r="G45" s="744"/>
      <c r="H45" s="744"/>
      <c r="I45" s="744"/>
      <c r="J45" s="744"/>
      <c r="K45" s="744"/>
      <c r="L45" s="744"/>
      <c r="M45" s="744"/>
      <c r="N45" s="744"/>
      <c r="O45" s="744"/>
      <c r="P45" s="762">
        <f>[13]Presupuesto!E130</f>
        <v>460000</v>
      </c>
      <c r="Q45" s="481"/>
      <c r="R45" s="481"/>
      <c r="S45" s="751" t="s">
        <v>1561</v>
      </c>
    </row>
    <row r="46" spans="1:19" ht="84" customHeight="1" x14ac:dyDescent="0.25">
      <c r="A46" s="312" t="s">
        <v>1562</v>
      </c>
      <c r="B46" s="312"/>
      <c r="C46" s="312"/>
      <c r="D46" s="312"/>
      <c r="E46" s="312"/>
      <c r="F46" s="312"/>
      <c r="G46" s="312"/>
      <c r="H46" s="312"/>
      <c r="I46" s="312"/>
      <c r="J46" s="312"/>
      <c r="K46" s="312"/>
      <c r="L46" s="312"/>
      <c r="M46" s="312"/>
      <c r="N46" s="312"/>
      <c r="O46" s="312"/>
      <c r="P46" s="778">
        <f>P47</f>
        <v>20000</v>
      </c>
      <c r="Q46" s="312"/>
      <c r="R46" s="312"/>
      <c r="S46" s="757"/>
    </row>
    <row r="47" spans="1:19" ht="56.25" customHeight="1" x14ac:dyDescent="0.25">
      <c r="A47" s="771" t="s">
        <v>1563</v>
      </c>
      <c r="B47" s="743" t="s">
        <v>1564</v>
      </c>
      <c r="C47" s="743" t="s">
        <v>1565</v>
      </c>
      <c r="D47" s="760" t="s">
        <v>352</v>
      </c>
      <c r="E47" s="750"/>
      <c r="F47" s="750"/>
      <c r="G47" s="750"/>
      <c r="H47" s="750"/>
      <c r="I47" s="750"/>
      <c r="J47" s="750"/>
      <c r="K47" s="750"/>
      <c r="L47" s="750"/>
      <c r="M47" s="750"/>
      <c r="N47" s="750"/>
      <c r="O47" s="750"/>
      <c r="P47" s="779">
        <f>[13]Presupuesto!E141</f>
        <v>20000</v>
      </c>
      <c r="Q47" s="481"/>
      <c r="R47" s="481"/>
      <c r="S47" s="751" t="s">
        <v>1566</v>
      </c>
    </row>
    <row r="48" spans="1:19" ht="81" customHeight="1" x14ac:dyDescent="0.25">
      <c r="A48" s="780" t="s">
        <v>1567</v>
      </c>
      <c r="B48" s="743" t="s">
        <v>1568</v>
      </c>
      <c r="C48" s="743" t="s">
        <v>1569</v>
      </c>
      <c r="D48" s="760" t="s">
        <v>352</v>
      </c>
      <c r="E48" s="760" t="s">
        <v>352</v>
      </c>
      <c r="F48" s="750"/>
      <c r="G48" s="750"/>
      <c r="H48" s="750"/>
      <c r="I48" s="750"/>
      <c r="J48" s="750"/>
      <c r="K48" s="750"/>
      <c r="L48" s="750"/>
      <c r="M48" s="750"/>
      <c r="N48" s="750"/>
      <c r="O48" s="750"/>
      <c r="P48" s="781"/>
      <c r="Q48" s="481"/>
      <c r="R48" s="481"/>
      <c r="S48" s="751" t="s">
        <v>1566</v>
      </c>
    </row>
    <row r="49" spans="1:19" ht="81" customHeight="1" x14ac:dyDescent="0.25">
      <c r="A49" s="780" t="s">
        <v>1570</v>
      </c>
      <c r="B49" s="743" t="s">
        <v>1571</v>
      </c>
      <c r="C49" s="743" t="s">
        <v>1572</v>
      </c>
      <c r="D49" s="750"/>
      <c r="E49" s="750"/>
      <c r="F49" s="750"/>
      <c r="G49" s="750"/>
      <c r="H49" s="750"/>
      <c r="I49" s="750"/>
      <c r="J49" s="750"/>
      <c r="K49" s="750"/>
      <c r="L49" s="750"/>
      <c r="M49" s="750"/>
      <c r="N49" s="750"/>
      <c r="O49" s="760" t="s">
        <v>352</v>
      </c>
      <c r="P49" s="781"/>
      <c r="Q49" s="481"/>
      <c r="R49" s="481"/>
      <c r="S49" s="751" t="s">
        <v>1566</v>
      </c>
    </row>
    <row r="50" spans="1:19" ht="42.75" customHeight="1" x14ac:dyDescent="0.25">
      <c r="A50" s="782" t="s">
        <v>1573</v>
      </c>
      <c r="B50" s="774" t="s">
        <v>1574</v>
      </c>
      <c r="C50" s="783" t="s">
        <v>1575</v>
      </c>
      <c r="D50" s="784"/>
      <c r="E50" s="760" t="s">
        <v>352</v>
      </c>
      <c r="F50" s="784"/>
      <c r="G50" s="785"/>
      <c r="H50" s="765"/>
      <c r="I50" s="784"/>
      <c r="J50" s="760" t="s">
        <v>352</v>
      </c>
      <c r="K50" s="784"/>
      <c r="L50" s="784"/>
      <c r="M50" s="784"/>
      <c r="N50" s="784"/>
      <c r="O50" s="784"/>
      <c r="P50" s="781"/>
      <c r="Q50" s="481"/>
      <c r="R50" s="481"/>
      <c r="S50" s="751" t="s">
        <v>1576</v>
      </c>
    </row>
    <row r="51" spans="1:19" ht="51" customHeight="1" x14ac:dyDescent="0.25">
      <c r="A51" s="782" t="s">
        <v>1577</v>
      </c>
      <c r="B51" s="774" t="s">
        <v>1578</v>
      </c>
      <c r="C51" s="783" t="s">
        <v>1579</v>
      </c>
      <c r="D51" s="784"/>
      <c r="E51" s="785"/>
      <c r="F51" s="760" t="s">
        <v>352</v>
      </c>
      <c r="G51" s="785"/>
      <c r="H51" s="765"/>
      <c r="I51" s="760" t="s">
        <v>352</v>
      </c>
      <c r="J51" s="785"/>
      <c r="K51" s="784"/>
      <c r="L51" s="760" t="s">
        <v>352</v>
      </c>
      <c r="M51" s="784"/>
      <c r="N51" s="784"/>
      <c r="O51" s="760" t="s">
        <v>352</v>
      </c>
      <c r="P51" s="781"/>
      <c r="Q51" s="481"/>
      <c r="R51" s="481"/>
      <c r="S51" s="751" t="s">
        <v>1580</v>
      </c>
    </row>
    <row r="52" spans="1:19" ht="85.5" customHeight="1" x14ac:dyDescent="0.25">
      <c r="A52" s="782" t="s">
        <v>1581</v>
      </c>
      <c r="B52" s="774" t="s">
        <v>1582</v>
      </c>
      <c r="C52" s="783" t="s">
        <v>1583</v>
      </c>
      <c r="D52" s="784"/>
      <c r="E52" s="784"/>
      <c r="F52" s="784"/>
      <c r="G52" s="784"/>
      <c r="H52" s="755" t="s">
        <v>352</v>
      </c>
      <c r="I52" s="760" t="s">
        <v>352</v>
      </c>
      <c r="J52" s="786"/>
      <c r="K52" s="784"/>
      <c r="L52" s="784"/>
      <c r="M52" s="760" t="s">
        <v>352</v>
      </c>
      <c r="N52" s="784"/>
      <c r="O52" s="784"/>
      <c r="P52" s="781"/>
      <c r="Q52" s="481"/>
      <c r="R52" s="481"/>
      <c r="S52" s="751" t="s">
        <v>1576</v>
      </c>
    </row>
    <row r="53" spans="1:19" ht="57" customHeight="1" x14ac:dyDescent="0.25">
      <c r="A53" s="742" t="s">
        <v>1584</v>
      </c>
      <c r="B53" s="743" t="s">
        <v>1585</v>
      </c>
      <c r="C53" s="743" t="s">
        <v>1586</v>
      </c>
      <c r="D53" s="744"/>
      <c r="E53" s="744"/>
      <c r="F53" s="745" t="s">
        <v>352</v>
      </c>
      <c r="G53" s="744"/>
      <c r="H53" s="744"/>
      <c r="I53" s="744"/>
      <c r="J53" s="744"/>
      <c r="K53" s="744"/>
      <c r="L53" s="744"/>
      <c r="M53" s="744"/>
      <c r="N53" s="744"/>
      <c r="O53" s="744"/>
      <c r="P53" s="787"/>
      <c r="Q53" s="481"/>
      <c r="R53" s="481"/>
      <c r="S53" s="751"/>
    </row>
    <row r="54" spans="1:19" ht="84" customHeight="1" x14ac:dyDescent="0.25">
      <c r="A54" s="312" t="s">
        <v>1587</v>
      </c>
      <c r="B54" s="312"/>
      <c r="C54" s="312"/>
      <c r="D54" s="312"/>
      <c r="E54" s="312"/>
      <c r="F54" s="312"/>
      <c r="G54" s="312"/>
      <c r="H54" s="312"/>
      <c r="I54" s="312"/>
      <c r="J54" s="312"/>
      <c r="K54" s="312"/>
      <c r="L54" s="312"/>
      <c r="M54" s="312"/>
      <c r="N54" s="312"/>
      <c r="O54" s="312"/>
      <c r="P54" s="741"/>
      <c r="Q54" s="312"/>
      <c r="R54" s="312"/>
      <c r="S54" s="757"/>
    </row>
    <row r="55" spans="1:19" ht="38.25" x14ac:dyDescent="0.25">
      <c r="A55" s="492" t="s">
        <v>1588</v>
      </c>
      <c r="B55" s="772" t="s">
        <v>1589</v>
      </c>
      <c r="C55" s="772" t="s">
        <v>1590</v>
      </c>
      <c r="D55" s="750"/>
      <c r="E55" s="750"/>
      <c r="F55" s="765"/>
      <c r="G55" s="765"/>
      <c r="H55" s="750"/>
      <c r="I55" s="750"/>
      <c r="J55" s="750"/>
      <c r="K55" s="750"/>
      <c r="L55" s="750"/>
      <c r="M55" s="760" t="s">
        <v>352</v>
      </c>
      <c r="N55" s="750"/>
      <c r="O55" s="768"/>
      <c r="P55" s="481"/>
      <c r="Q55" s="481"/>
      <c r="R55" s="481"/>
      <c r="S55" s="751" t="s">
        <v>1514</v>
      </c>
    </row>
    <row r="56" spans="1:19" ht="84" customHeight="1" x14ac:dyDescent="0.25">
      <c r="A56" s="312" t="s">
        <v>1591</v>
      </c>
      <c r="B56" s="312"/>
      <c r="C56" s="312"/>
      <c r="D56" s="312"/>
      <c r="E56" s="312"/>
      <c r="F56" s="312"/>
      <c r="G56" s="312"/>
      <c r="H56" s="312"/>
      <c r="I56" s="312"/>
      <c r="J56" s="312"/>
      <c r="K56" s="312"/>
      <c r="L56" s="312"/>
      <c r="M56" s="312"/>
      <c r="N56" s="312"/>
      <c r="O56" s="312"/>
      <c r="P56" s="741"/>
      <c r="Q56" s="312"/>
      <c r="R56" s="312"/>
      <c r="S56" s="757"/>
    </row>
    <row r="57" spans="1:19" ht="26.25" customHeight="1" x14ac:dyDescent="0.25">
      <c r="A57" s="748" t="s">
        <v>1592</v>
      </c>
      <c r="B57" s="774" t="s">
        <v>1593</v>
      </c>
      <c r="C57" s="788" t="s">
        <v>1594</v>
      </c>
      <c r="D57" s="789" t="s">
        <v>352</v>
      </c>
      <c r="E57" s="749"/>
      <c r="F57" s="749"/>
      <c r="G57" s="749"/>
      <c r="H57" s="749"/>
      <c r="I57" s="749"/>
      <c r="J57" s="749"/>
      <c r="K57" s="749"/>
      <c r="L57" s="749"/>
      <c r="M57" s="749"/>
      <c r="N57" s="749"/>
      <c r="O57" s="755"/>
      <c r="P57" s="787"/>
      <c r="Q57" s="790"/>
      <c r="R57" s="481"/>
      <c r="S57" s="751" t="s">
        <v>1506</v>
      </c>
    </row>
    <row r="58" spans="1:19" ht="38.25" x14ac:dyDescent="0.25">
      <c r="A58" s="748" t="s">
        <v>1595</v>
      </c>
      <c r="B58" s="774" t="s">
        <v>1596</v>
      </c>
      <c r="C58" s="788" t="s">
        <v>1597</v>
      </c>
      <c r="D58" s="749"/>
      <c r="E58" s="789" t="s">
        <v>352</v>
      </c>
      <c r="F58" s="749"/>
      <c r="G58" s="749"/>
      <c r="H58" s="749"/>
      <c r="I58" s="749"/>
      <c r="J58" s="749"/>
      <c r="K58" s="749"/>
      <c r="L58" s="749"/>
      <c r="M58" s="749"/>
      <c r="N58" s="749"/>
      <c r="O58" s="755"/>
      <c r="P58" s="787"/>
      <c r="Q58" s="790"/>
      <c r="R58" s="481"/>
      <c r="S58" s="751" t="s">
        <v>1506</v>
      </c>
    </row>
    <row r="59" spans="1:19" ht="25.5" x14ac:dyDescent="0.25">
      <c r="A59" s="748" t="s">
        <v>1598</v>
      </c>
      <c r="B59" s="774" t="s">
        <v>1599</v>
      </c>
      <c r="C59" s="788" t="s">
        <v>1600</v>
      </c>
      <c r="D59" s="749"/>
      <c r="E59" s="789" t="s">
        <v>352</v>
      </c>
      <c r="F59" s="749"/>
      <c r="G59" s="749"/>
      <c r="H59" s="749"/>
      <c r="I59" s="749"/>
      <c r="J59" s="749"/>
      <c r="K59" s="749"/>
      <c r="L59" s="749"/>
      <c r="M59" s="749"/>
      <c r="N59" s="749"/>
      <c r="O59" s="755"/>
      <c r="P59" s="787"/>
      <c r="Q59" s="790"/>
      <c r="R59" s="481"/>
      <c r="S59" s="751" t="s">
        <v>1506</v>
      </c>
    </row>
    <row r="60" spans="1:19" ht="51" x14ac:dyDescent="0.25">
      <c r="A60" s="748" t="s">
        <v>1601</v>
      </c>
      <c r="B60" s="774" t="s">
        <v>1602</v>
      </c>
      <c r="C60" s="788" t="s">
        <v>1603</v>
      </c>
      <c r="D60" s="749"/>
      <c r="E60" s="789" t="s">
        <v>352</v>
      </c>
      <c r="F60" s="789" t="s">
        <v>352</v>
      </c>
      <c r="G60" s="749"/>
      <c r="H60" s="749"/>
      <c r="I60" s="749"/>
      <c r="J60" s="749"/>
      <c r="K60" s="749"/>
      <c r="L60" s="749"/>
      <c r="M60" s="749"/>
      <c r="N60" s="749"/>
      <c r="O60" s="755"/>
      <c r="P60" s="787"/>
      <c r="Q60" s="790"/>
      <c r="R60" s="481"/>
      <c r="S60" s="751" t="s">
        <v>1506</v>
      </c>
    </row>
    <row r="61" spans="1:19" ht="52.5" customHeight="1" x14ac:dyDescent="0.25">
      <c r="A61" s="780" t="s">
        <v>1604</v>
      </c>
      <c r="B61" s="774" t="s">
        <v>1605</v>
      </c>
      <c r="C61" s="788" t="s">
        <v>1606</v>
      </c>
      <c r="D61" s="791"/>
      <c r="E61" s="749"/>
      <c r="F61" s="791"/>
      <c r="G61" s="789" t="s">
        <v>352</v>
      </c>
      <c r="H61" s="791"/>
      <c r="I61" s="749"/>
      <c r="J61" s="749"/>
      <c r="K61" s="749"/>
      <c r="L61" s="749"/>
      <c r="M61" s="749"/>
      <c r="N61" s="749"/>
      <c r="O61" s="755"/>
      <c r="P61" s="787"/>
      <c r="Q61" s="790"/>
      <c r="R61" s="481"/>
      <c r="S61" s="751" t="s">
        <v>1506</v>
      </c>
    </row>
    <row r="62" spans="1:19" ht="84" customHeight="1" x14ac:dyDescent="0.25">
      <c r="A62" s="312" t="s">
        <v>1607</v>
      </c>
      <c r="B62" s="312"/>
      <c r="C62" s="312"/>
      <c r="D62" s="312"/>
      <c r="E62" s="312"/>
      <c r="F62" s="312"/>
      <c r="G62" s="312"/>
      <c r="H62" s="312"/>
      <c r="I62" s="312"/>
      <c r="J62" s="312"/>
      <c r="K62" s="312"/>
      <c r="L62" s="312"/>
      <c r="M62" s="312"/>
      <c r="N62" s="312"/>
      <c r="O62" s="312"/>
      <c r="P62" s="741"/>
      <c r="Q62" s="312"/>
      <c r="R62" s="312"/>
      <c r="S62" s="757"/>
    </row>
    <row r="63" spans="1:19" ht="82.5" customHeight="1" x14ac:dyDescent="0.25">
      <c r="A63" s="792" t="s">
        <v>1608</v>
      </c>
      <c r="B63" s="793" t="s">
        <v>1609</v>
      </c>
      <c r="C63" s="515" t="s">
        <v>1610</v>
      </c>
      <c r="D63" s="789" t="s">
        <v>352</v>
      </c>
      <c r="E63" s="789" t="s">
        <v>352</v>
      </c>
      <c r="F63" s="789" t="s">
        <v>352</v>
      </c>
      <c r="G63" s="789" t="s">
        <v>352</v>
      </c>
      <c r="H63" s="789" t="s">
        <v>352</v>
      </c>
      <c r="I63" s="789" t="s">
        <v>352</v>
      </c>
      <c r="J63" s="789" t="s">
        <v>352</v>
      </c>
      <c r="K63" s="789" t="s">
        <v>352</v>
      </c>
      <c r="L63" s="789" t="s">
        <v>352</v>
      </c>
      <c r="M63" s="789" t="s">
        <v>352</v>
      </c>
      <c r="N63" s="789" t="s">
        <v>352</v>
      </c>
      <c r="O63" s="789" t="s">
        <v>352</v>
      </c>
      <c r="P63" s="481"/>
      <c r="Q63" s="481"/>
      <c r="R63" s="481"/>
      <c r="S63" s="751" t="s">
        <v>1580</v>
      </c>
    </row>
    <row r="64" spans="1:19" ht="74.25" customHeight="1" x14ac:dyDescent="0.25">
      <c r="A64" s="792" t="s">
        <v>1611</v>
      </c>
      <c r="B64" s="793" t="s">
        <v>1612</v>
      </c>
      <c r="C64" s="515" t="s">
        <v>1610</v>
      </c>
      <c r="D64" s="789" t="s">
        <v>352</v>
      </c>
      <c r="E64" s="789" t="s">
        <v>352</v>
      </c>
      <c r="F64" s="789" t="s">
        <v>352</v>
      </c>
      <c r="G64" s="789" t="s">
        <v>352</v>
      </c>
      <c r="H64" s="789" t="s">
        <v>352</v>
      </c>
      <c r="I64" s="789" t="s">
        <v>352</v>
      </c>
      <c r="J64" s="789" t="s">
        <v>352</v>
      </c>
      <c r="K64" s="789" t="s">
        <v>352</v>
      </c>
      <c r="L64" s="789" t="s">
        <v>352</v>
      </c>
      <c r="M64" s="789" t="s">
        <v>352</v>
      </c>
      <c r="N64" s="789" t="s">
        <v>352</v>
      </c>
      <c r="O64" s="789" t="s">
        <v>352</v>
      </c>
      <c r="P64" s="481"/>
      <c r="Q64" s="481"/>
      <c r="R64" s="481"/>
      <c r="S64" s="751" t="s">
        <v>1580</v>
      </c>
    </row>
    <row r="65" spans="16:17" x14ac:dyDescent="0.25">
      <c r="P65" s="794">
        <f>P11+P15+P19+P31+P44+P46+P54+P56+P62</f>
        <v>10243000</v>
      </c>
      <c r="Q65" s="269"/>
    </row>
  </sheetData>
  <mergeCells count="13">
    <mergeCell ref="M8:O8"/>
    <mergeCell ref="P8:R8"/>
    <mergeCell ref="S8:S9"/>
    <mergeCell ref="A1:S1"/>
    <mergeCell ref="A2:S2"/>
    <mergeCell ref="A3:S3"/>
    <mergeCell ref="A4:C4"/>
    <mergeCell ref="A8:A9"/>
    <mergeCell ref="B8:B9"/>
    <mergeCell ref="C8:C9"/>
    <mergeCell ref="D8:F8"/>
    <mergeCell ref="G8:I8"/>
    <mergeCell ref="J8:L8"/>
  </mergeCells>
  <pageMargins left="0.70866141732283472" right="0.70866141732283472" top="0.74803149606299213" bottom="0.74803149606299213" header="0.31496062992125984" footer="0.31496062992125984"/>
  <pageSetup paperSize="7" scale="58"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62"/>
  <sheetViews>
    <sheetView zoomScale="70" zoomScaleNormal="70" zoomScaleSheetLayoutView="85" zoomScalePageLayoutView="110" workbookViewId="0">
      <selection activeCell="A3" sqref="A3:S3"/>
    </sheetView>
  </sheetViews>
  <sheetFormatPr baseColWidth="10" defaultColWidth="11.42578125" defaultRowHeight="17.25" x14ac:dyDescent="0.3"/>
  <cols>
    <col min="1" max="1" width="60.42578125" style="40" customWidth="1"/>
    <col min="2" max="2" width="29.7109375" style="40" customWidth="1"/>
    <col min="3" max="3" width="10" style="735" customWidth="1"/>
    <col min="4" max="4" width="6.28515625" style="40" customWidth="1"/>
    <col min="5" max="5" width="7.140625" style="40" customWidth="1"/>
    <col min="6" max="6" width="6.28515625" style="40" customWidth="1"/>
    <col min="7" max="7" width="5.5703125" style="40" customWidth="1"/>
    <col min="8" max="8" width="6.5703125" style="40" customWidth="1"/>
    <col min="9" max="9" width="6.140625" style="40" customWidth="1"/>
    <col min="10" max="10" width="5.140625" style="40" customWidth="1"/>
    <col min="11" max="11" width="6.7109375" style="40" customWidth="1"/>
    <col min="12" max="12" width="6.28515625" style="40" customWidth="1"/>
    <col min="13" max="13" width="5.140625" style="40" customWidth="1"/>
    <col min="14" max="14" width="7.42578125" style="40" customWidth="1"/>
    <col min="15" max="15" width="7" style="40" customWidth="1"/>
    <col min="16" max="16" width="17.28515625" style="931" bestFit="1" customWidth="1"/>
    <col min="17" max="18" width="14.5703125" style="931" bestFit="1" customWidth="1"/>
    <col min="19" max="19" width="27.42578125" style="280" customWidth="1"/>
    <col min="20" max="16384" width="11.42578125" style="40"/>
  </cols>
  <sheetData>
    <row r="1" spans="1:19" ht="25.5" x14ac:dyDescent="0.35">
      <c r="A1" s="1494" t="s">
        <v>0</v>
      </c>
      <c r="B1" s="1494"/>
      <c r="C1" s="1494"/>
      <c r="D1" s="1494"/>
      <c r="E1" s="1494"/>
      <c r="F1" s="1494"/>
      <c r="G1" s="1494"/>
      <c r="H1" s="1494"/>
      <c r="I1" s="1494"/>
      <c r="J1" s="1494"/>
      <c r="K1" s="1494"/>
      <c r="L1" s="1494"/>
      <c r="M1" s="1494"/>
      <c r="N1" s="1494"/>
      <c r="O1" s="1494"/>
      <c r="P1" s="1494"/>
      <c r="Q1" s="1494"/>
      <c r="R1" s="1494"/>
      <c r="S1" s="1494"/>
    </row>
    <row r="2" spans="1:19" ht="25.5" x14ac:dyDescent="0.35">
      <c r="A2" s="1494" t="s">
        <v>1613</v>
      </c>
      <c r="B2" s="1494"/>
      <c r="C2" s="1494"/>
      <c r="D2" s="1494"/>
      <c r="E2" s="1494"/>
      <c r="F2" s="1494"/>
      <c r="G2" s="1494"/>
      <c r="H2" s="1494"/>
      <c r="I2" s="1494"/>
      <c r="J2" s="1494"/>
      <c r="K2" s="1494"/>
      <c r="L2" s="1494"/>
      <c r="M2" s="1494"/>
      <c r="N2" s="1494"/>
      <c r="O2" s="1494"/>
      <c r="P2" s="1494"/>
      <c r="Q2" s="1494"/>
      <c r="R2" s="1494"/>
      <c r="S2" s="1494"/>
    </row>
    <row r="3" spans="1:19" ht="26.25" x14ac:dyDescent="0.3">
      <c r="A3" s="1495" t="s">
        <v>1614</v>
      </c>
      <c r="B3" s="1495"/>
      <c r="C3" s="1495"/>
      <c r="D3" s="1495"/>
      <c r="E3" s="1495"/>
      <c r="F3" s="1495"/>
      <c r="G3" s="1495"/>
      <c r="H3" s="1495"/>
      <c r="I3" s="1495"/>
      <c r="J3" s="1495"/>
      <c r="K3" s="1495"/>
      <c r="L3" s="1495"/>
      <c r="M3" s="1495"/>
      <c r="N3" s="1495"/>
      <c r="O3" s="1495"/>
      <c r="P3" s="1495"/>
      <c r="Q3" s="1495"/>
      <c r="R3" s="1495"/>
      <c r="S3" s="1495"/>
    </row>
    <row r="4" spans="1:19" ht="27.75" customHeight="1" x14ac:dyDescent="0.3">
      <c r="A4" s="1496" t="s">
        <v>1615</v>
      </c>
      <c r="B4" s="1496"/>
      <c r="C4" s="1496"/>
      <c r="D4" s="1496"/>
      <c r="E4" s="1496"/>
      <c r="F4" s="1496"/>
      <c r="G4" s="1496"/>
      <c r="H4" s="1496"/>
      <c r="I4" s="1496"/>
      <c r="J4" s="1496"/>
      <c r="K4" s="1496"/>
      <c r="L4" s="1496"/>
      <c r="M4" s="1496"/>
      <c r="N4" s="1496"/>
      <c r="O4" s="1496"/>
      <c r="P4" s="1496"/>
      <c r="Q4" s="1496"/>
      <c r="R4" s="1496"/>
      <c r="S4" s="1496"/>
    </row>
    <row r="5" spans="1:19" ht="40.5" customHeight="1" x14ac:dyDescent="0.3">
      <c r="A5" s="1497" t="s">
        <v>1616</v>
      </c>
      <c r="B5" s="1497"/>
      <c r="C5" s="1497"/>
      <c r="D5" s="1497"/>
      <c r="E5" s="1497"/>
      <c r="F5" s="1497"/>
      <c r="G5" s="1497"/>
      <c r="H5" s="1497"/>
      <c r="I5" s="1497"/>
      <c r="J5" s="1497"/>
      <c r="K5" s="1497"/>
      <c r="L5" s="1497"/>
      <c r="M5" s="1497"/>
      <c r="N5" s="1497"/>
      <c r="O5" s="1497"/>
      <c r="P5" s="1497"/>
      <c r="Q5" s="1497"/>
      <c r="R5" s="1497"/>
      <c r="S5" s="1497"/>
    </row>
    <row r="6" spans="1:19" ht="25.5" customHeight="1" x14ac:dyDescent="0.3">
      <c r="A6" s="1498" t="s">
        <v>1617</v>
      </c>
      <c r="B6" s="1499"/>
      <c r="C6" s="1499"/>
      <c r="D6" s="1499"/>
      <c r="E6" s="1499"/>
      <c r="F6" s="1499"/>
      <c r="G6" s="1499"/>
      <c r="H6" s="1499"/>
      <c r="I6" s="1499"/>
      <c r="J6" s="1499"/>
      <c r="K6" s="1499"/>
      <c r="L6" s="1499"/>
      <c r="M6" s="1499"/>
      <c r="N6" s="1499"/>
      <c r="O6" s="1499"/>
      <c r="P6" s="1499"/>
      <c r="Q6" s="1499"/>
      <c r="R6" s="1499"/>
      <c r="S6" s="1499"/>
    </row>
    <row r="7" spans="1:19" ht="33.75" customHeight="1" x14ac:dyDescent="0.3">
      <c r="A7" s="1488" t="s">
        <v>1618</v>
      </c>
      <c r="B7" s="1489"/>
      <c r="C7" s="1489"/>
      <c r="D7" s="1489"/>
      <c r="E7" s="1489"/>
      <c r="F7" s="1489"/>
      <c r="G7" s="1489"/>
      <c r="H7" s="1489"/>
      <c r="I7" s="1489"/>
      <c r="J7" s="1489"/>
      <c r="K7" s="1489"/>
      <c r="L7" s="1489"/>
      <c r="M7" s="1489"/>
      <c r="N7" s="1489"/>
      <c r="O7" s="1489"/>
      <c r="P7" s="1489"/>
      <c r="Q7" s="1489"/>
      <c r="R7" s="1489"/>
      <c r="S7" s="1489"/>
    </row>
    <row r="8" spans="1:19" x14ac:dyDescent="0.3">
      <c r="A8" s="1490" t="s">
        <v>1619</v>
      </c>
      <c r="B8" s="1490" t="s">
        <v>1620</v>
      </c>
      <c r="C8" s="1490" t="s">
        <v>1621</v>
      </c>
      <c r="D8" s="1490" t="s">
        <v>210</v>
      </c>
      <c r="E8" s="1490"/>
      <c r="F8" s="1490"/>
      <c r="G8" s="1490" t="s">
        <v>11</v>
      </c>
      <c r="H8" s="1490"/>
      <c r="I8" s="1490"/>
      <c r="J8" s="1490" t="s">
        <v>12</v>
      </c>
      <c r="K8" s="1490"/>
      <c r="L8" s="1490"/>
      <c r="M8" s="1490" t="s">
        <v>13</v>
      </c>
      <c r="N8" s="1490"/>
      <c r="O8" s="1490"/>
      <c r="P8" s="1491" t="s">
        <v>211</v>
      </c>
      <c r="Q8" s="1492"/>
      <c r="R8" s="1492"/>
      <c r="S8" s="1493"/>
    </row>
    <row r="9" spans="1:19" x14ac:dyDescent="0.3">
      <c r="A9" s="1490"/>
      <c r="B9" s="1490"/>
      <c r="C9" s="1490"/>
      <c r="D9" s="796" t="s">
        <v>16</v>
      </c>
      <c r="E9" s="796" t="s">
        <v>17</v>
      </c>
      <c r="F9" s="796" t="s">
        <v>18</v>
      </c>
      <c r="G9" s="796" t="s">
        <v>19</v>
      </c>
      <c r="H9" s="796" t="s">
        <v>20</v>
      </c>
      <c r="I9" s="796" t="s">
        <v>21</v>
      </c>
      <c r="J9" s="796" t="s">
        <v>22</v>
      </c>
      <c r="K9" s="796" t="s">
        <v>23</v>
      </c>
      <c r="L9" s="796" t="s">
        <v>24</v>
      </c>
      <c r="M9" s="796" t="s">
        <v>25</v>
      </c>
      <c r="N9" s="796" t="s">
        <v>26</v>
      </c>
      <c r="O9" s="796" t="s">
        <v>27</v>
      </c>
      <c r="P9" s="797" t="s">
        <v>28</v>
      </c>
      <c r="Q9" s="797" t="s">
        <v>212</v>
      </c>
      <c r="R9" s="797" t="s">
        <v>30</v>
      </c>
      <c r="S9" s="796" t="s">
        <v>15</v>
      </c>
    </row>
    <row r="10" spans="1:19" s="804" customFormat="1" ht="60.75" customHeight="1" x14ac:dyDescent="0.3">
      <c r="A10" s="798" t="s">
        <v>1622</v>
      </c>
      <c r="B10" s="799" t="s">
        <v>1623</v>
      </c>
      <c r="C10" s="800"/>
      <c r="D10" s="800"/>
      <c r="E10" s="800"/>
      <c r="F10" s="800"/>
      <c r="G10" s="800"/>
      <c r="H10" s="800"/>
      <c r="I10" s="800"/>
      <c r="J10" s="800"/>
      <c r="K10" s="800"/>
      <c r="L10" s="800"/>
      <c r="M10" s="800"/>
      <c r="N10" s="800"/>
      <c r="O10" s="800"/>
      <c r="P10" s="801"/>
      <c r="Q10" s="802"/>
      <c r="R10" s="801"/>
      <c r="S10" s="803"/>
    </row>
    <row r="11" spans="1:19" s="812" customFormat="1" ht="68.25" customHeight="1" x14ac:dyDescent="0.3">
      <c r="A11" s="805" t="s">
        <v>1624</v>
      </c>
      <c r="B11" s="805" t="s">
        <v>1625</v>
      </c>
      <c r="C11" s="806">
        <v>1</v>
      </c>
      <c r="D11" s="807"/>
      <c r="E11" s="807"/>
      <c r="F11" s="808"/>
      <c r="G11" s="808"/>
      <c r="H11" s="808"/>
      <c r="I11" s="808"/>
      <c r="J11" s="808"/>
      <c r="K11" s="808"/>
      <c r="L11" s="808"/>
      <c r="M11" s="807"/>
      <c r="N11" s="808"/>
      <c r="O11" s="807"/>
      <c r="P11" s="809">
        <f>+P12+P13</f>
        <v>125000</v>
      </c>
      <c r="Q11" s="810"/>
      <c r="R11" s="810"/>
      <c r="S11" s="811" t="s">
        <v>1626</v>
      </c>
    </row>
    <row r="12" spans="1:19" s="818" customFormat="1" ht="33" customHeight="1" x14ac:dyDescent="0.2">
      <c r="A12" s="813" t="s">
        <v>1627</v>
      </c>
      <c r="B12" s="813" t="s">
        <v>1628</v>
      </c>
      <c r="C12" s="814">
        <v>4</v>
      </c>
      <c r="D12" s="814"/>
      <c r="E12" s="814"/>
      <c r="F12" s="815">
        <v>1</v>
      </c>
      <c r="G12" s="816"/>
      <c r="H12" s="816"/>
      <c r="I12" s="815">
        <v>1</v>
      </c>
      <c r="J12" s="816"/>
      <c r="K12" s="816"/>
      <c r="L12" s="815">
        <v>1</v>
      </c>
      <c r="M12" s="814"/>
      <c r="N12" s="815">
        <v>1</v>
      </c>
      <c r="O12" s="814"/>
      <c r="P12" s="817">
        <v>100000</v>
      </c>
      <c r="Q12" s="817"/>
      <c r="R12" s="817"/>
      <c r="S12" s="816"/>
    </row>
    <row r="13" spans="1:19" s="818" customFormat="1" ht="45.75" customHeight="1" x14ac:dyDescent="0.2">
      <c r="A13" s="813" t="s">
        <v>1629</v>
      </c>
      <c r="B13" s="813" t="s">
        <v>1630</v>
      </c>
      <c r="C13" s="819">
        <v>1</v>
      </c>
      <c r="D13" s="819"/>
      <c r="E13" s="819"/>
      <c r="F13" s="819"/>
      <c r="G13" s="819"/>
      <c r="H13" s="819"/>
      <c r="I13" s="819"/>
      <c r="J13" s="820">
        <v>1</v>
      </c>
      <c r="K13" s="819"/>
      <c r="L13" s="819"/>
      <c r="M13" s="819"/>
      <c r="N13" s="820">
        <v>1</v>
      </c>
      <c r="O13" s="819"/>
      <c r="P13" s="817">
        <v>25000</v>
      </c>
      <c r="Q13" s="817"/>
      <c r="R13" s="817"/>
      <c r="S13" s="816"/>
    </row>
    <row r="14" spans="1:19" s="812" customFormat="1" ht="59.25" customHeight="1" x14ac:dyDescent="0.3">
      <c r="A14" s="805" t="s">
        <v>1631</v>
      </c>
      <c r="B14" s="805" t="s">
        <v>1632</v>
      </c>
      <c r="C14" s="821">
        <v>5</v>
      </c>
      <c r="D14" s="821"/>
      <c r="E14" s="821"/>
      <c r="F14" s="821"/>
      <c r="G14" s="821"/>
      <c r="H14" s="821"/>
      <c r="I14" s="821"/>
      <c r="J14" s="821"/>
      <c r="K14" s="821"/>
      <c r="L14" s="821"/>
      <c r="M14" s="821"/>
      <c r="N14" s="821"/>
      <c r="O14" s="821"/>
      <c r="P14" s="822">
        <f>+P15+P16+P17+P18+P19+P20</f>
        <v>5795000</v>
      </c>
      <c r="Q14" s="822"/>
      <c r="R14" s="823"/>
      <c r="S14" s="805" t="s">
        <v>1626</v>
      </c>
    </row>
    <row r="15" spans="1:19" s="818" customFormat="1" ht="57.75" customHeight="1" x14ac:dyDescent="0.2">
      <c r="A15" s="824" t="s">
        <v>1633</v>
      </c>
      <c r="B15" s="824" t="s">
        <v>1634</v>
      </c>
      <c r="C15" s="825">
        <v>1</v>
      </c>
      <c r="D15" s="826"/>
      <c r="E15" s="827"/>
      <c r="F15" s="825"/>
      <c r="G15" s="825"/>
      <c r="H15" s="825"/>
      <c r="I15" s="825"/>
      <c r="J15" s="825"/>
      <c r="K15" s="825"/>
      <c r="L15" s="825"/>
      <c r="M15" s="825"/>
      <c r="N15" s="825"/>
      <c r="O15" s="825"/>
      <c r="P15" s="828">
        <v>50000</v>
      </c>
      <c r="Q15" s="829"/>
      <c r="R15" s="829"/>
      <c r="S15" s="824"/>
    </row>
    <row r="16" spans="1:19" s="818" customFormat="1" ht="36.75" customHeight="1" x14ac:dyDescent="0.2">
      <c r="A16" s="824" t="s">
        <v>1635</v>
      </c>
      <c r="B16" s="824" t="s">
        <v>1628</v>
      </c>
      <c r="C16" s="825">
        <v>5</v>
      </c>
      <c r="D16" s="825"/>
      <c r="E16" s="825">
        <v>1</v>
      </c>
      <c r="F16" s="825"/>
      <c r="G16" s="827">
        <v>1</v>
      </c>
      <c r="H16" s="825"/>
      <c r="I16" s="826">
        <v>1</v>
      </c>
      <c r="J16" s="825"/>
      <c r="K16" s="827">
        <v>1</v>
      </c>
      <c r="L16" s="825"/>
      <c r="M16" s="825">
        <v>1</v>
      </c>
      <c r="N16" s="826"/>
      <c r="O16" s="825"/>
      <c r="P16" s="828">
        <v>20000</v>
      </c>
      <c r="Q16" s="829"/>
      <c r="R16" s="829"/>
      <c r="S16" s="824"/>
    </row>
    <row r="17" spans="1:19" s="818" customFormat="1" ht="42.75" customHeight="1" x14ac:dyDescent="0.2">
      <c r="A17" s="824" t="s">
        <v>1636</v>
      </c>
      <c r="B17" s="824" t="s">
        <v>1637</v>
      </c>
      <c r="C17" s="825"/>
      <c r="D17" s="826"/>
      <c r="E17" s="827"/>
      <c r="F17" s="825">
        <v>1</v>
      </c>
      <c r="G17" s="825"/>
      <c r="H17" s="825"/>
      <c r="I17" s="825"/>
      <c r="J17" s="825"/>
      <c r="K17" s="825"/>
      <c r="L17" s="825"/>
      <c r="M17" s="825"/>
      <c r="N17" s="825"/>
      <c r="O17" s="825"/>
      <c r="P17" s="828">
        <v>550000</v>
      </c>
      <c r="Q17" s="828"/>
      <c r="R17" s="829"/>
      <c r="S17" s="824"/>
    </row>
    <row r="18" spans="1:19" s="818" customFormat="1" ht="30" x14ac:dyDescent="0.2">
      <c r="A18" s="824" t="s">
        <v>1638</v>
      </c>
      <c r="B18" s="824" t="s">
        <v>1639</v>
      </c>
      <c r="C18" s="825">
        <v>3</v>
      </c>
      <c r="D18" s="825"/>
      <c r="E18" s="827"/>
      <c r="F18" s="826">
        <v>1</v>
      </c>
      <c r="G18" s="827"/>
      <c r="H18" s="826">
        <v>1</v>
      </c>
      <c r="I18" s="827"/>
      <c r="J18" s="826">
        <v>1</v>
      </c>
      <c r="K18" s="827"/>
      <c r="L18" s="827"/>
      <c r="M18" s="827"/>
      <c r="N18" s="827"/>
      <c r="O18" s="827"/>
      <c r="P18" s="828">
        <v>75000</v>
      </c>
      <c r="Q18" s="829"/>
      <c r="R18" s="829"/>
      <c r="S18" s="824"/>
    </row>
    <row r="19" spans="1:19" s="818" customFormat="1" ht="40.5" customHeight="1" x14ac:dyDescent="0.2">
      <c r="A19" s="824" t="s">
        <v>1640</v>
      </c>
      <c r="B19" s="824" t="s">
        <v>1641</v>
      </c>
      <c r="C19" s="825">
        <v>10</v>
      </c>
      <c r="D19" s="825"/>
      <c r="E19" s="825"/>
      <c r="F19" s="825"/>
      <c r="G19" s="826">
        <v>2</v>
      </c>
      <c r="H19" s="825"/>
      <c r="I19" s="826">
        <v>3</v>
      </c>
      <c r="J19" s="825"/>
      <c r="K19" s="826">
        <v>5</v>
      </c>
      <c r="L19" s="825"/>
      <c r="M19" s="825"/>
      <c r="N19" s="825"/>
      <c r="O19" s="825"/>
      <c r="P19" s="828">
        <v>100000</v>
      </c>
      <c r="Q19" s="829"/>
      <c r="R19" s="829"/>
      <c r="S19" s="824"/>
    </row>
    <row r="20" spans="1:19" s="818" customFormat="1" ht="45" x14ac:dyDescent="0.2">
      <c r="A20" s="824" t="s">
        <v>1642</v>
      </c>
      <c r="B20" s="824" t="s">
        <v>1643</v>
      </c>
      <c r="C20" s="825">
        <v>5</v>
      </c>
      <c r="D20" s="825"/>
      <c r="E20" s="826"/>
      <c r="F20" s="826"/>
      <c r="G20" s="826"/>
      <c r="H20" s="826"/>
      <c r="I20" s="826"/>
      <c r="J20" s="826"/>
      <c r="K20" s="826"/>
      <c r="L20" s="826"/>
      <c r="M20" s="826"/>
      <c r="N20" s="826"/>
      <c r="O20" s="826">
        <v>5</v>
      </c>
      <c r="P20" s="828">
        <v>5000000</v>
      </c>
      <c r="Q20" s="828"/>
      <c r="R20" s="829"/>
      <c r="S20" s="824"/>
    </row>
    <row r="21" spans="1:19" s="812" customFormat="1" ht="125.25" customHeight="1" x14ac:dyDescent="0.3">
      <c r="A21" s="805" t="s">
        <v>1644</v>
      </c>
      <c r="B21" s="805" t="s">
        <v>1645</v>
      </c>
      <c r="C21" s="821">
        <v>1</v>
      </c>
      <c r="D21" s="821"/>
      <c r="E21" s="821"/>
      <c r="F21" s="821"/>
      <c r="G21" s="821"/>
      <c r="H21" s="821"/>
      <c r="I21" s="821"/>
      <c r="J21" s="821"/>
      <c r="K21" s="821"/>
      <c r="L21" s="821"/>
      <c r="M21" s="821"/>
      <c r="N21" s="821"/>
      <c r="O21" s="821"/>
      <c r="P21" s="830">
        <f>+P22+P23+P24</f>
        <v>0</v>
      </c>
      <c r="Q21" s="830">
        <f>Q22+Q23</f>
        <v>0</v>
      </c>
      <c r="R21" s="831"/>
      <c r="S21" s="811" t="s">
        <v>1646</v>
      </c>
    </row>
    <row r="22" spans="1:19" s="818" customFormat="1" ht="60" x14ac:dyDescent="0.2">
      <c r="A22" s="832" t="s">
        <v>1647</v>
      </c>
      <c r="B22" s="833" t="s">
        <v>1648</v>
      </c>
      <c r="C22" s="834">
        <v>1</v>
      </c>
      <c r="D22" s="825"/>
      <c r="E22" s="825"/>
      <c r="F22" s="825"/>
      <c r="G22" s="825"/>
      <c r="H22" s="825"/>
      <c r="I22" s="825"/>
      <c r="J22" s="825"/>
      <c r="K22" s="825"/>
      <c r="L22" s="825"/>
      <c r="M22" s="825"/>
      <c r="N22" s="825"/>
      <c r="O22" s="834">
        <v>1</v>
      </c>
      <c r="P22" s="835"/>
      <c r="Q22" s="835"/>
      <c r="R22" s="835"/>
      <c r="S22" s="836"/>
    </row>
    <row r="23" spans="1:19" s="818" customFormat="1" ht="34.5" customHeight="1" x14ac:dyDescent="0.2">
      <c r="A23" s="832" t="s">
        <v>1649</v>
      </c>
      <c r="B23" s="833" t="s">
        <v>110</v>
      </c>
      <c r="C23" s="825">
        <v>2</v>
      </c>
      <c r="D23" s="825"/>
      <c r="E23" s="825"/>
      <c r="F23" s="825"/>
      <c r="G23" s="825">
        <v>1</v>
      </c>
      <c r="H23" s="825"/>
      <c r="I23" s="825"/>
      <c r="J23" s="825"/>
      <c r="K23" s="825"/>
      <c r="L23" s="825"/>
      <c r="M23" s="825"/>
      <c r="N23" s="825">
        <v>1</v>
      </c>
      <c r="O23" s="825"/>
      <c r="P23" s="835"/>
      <c r="Q23" s="835"/>
      <c r="R23" s="835"/>
      <c r="S23" s="836"/>
    </row>
    <row r="24" spans="1:19" s="818" customFormat="1" ht="48" customHeight="1" x14ac:dyDescent="0.2">
      <c r="A24" s="832" t="s">
        <v>1650</v>
      </c>
      <c r="B24" s="833" t="s">
        <v>1651</v>
      </c>
      <c r="C24" s="825"/>
      <c r="D24" s="825"/>
      <c r="E24" s="825"/>
      <c r="F24" s="825"/>
      <c r="G24" s="825"/>
      <c r="H24" s="825"/>
      <c r="I24" s="825"/>
      <c r="J24" s="825"/>
      <c r="K24" s="825"/>
      <c r="L24" s="825"/>
      <c r="M24" s="825"/>
      <c r="N24" s="825"/>
      <c r="O24" s="825"/>
      <c r="P24" s="835"/>
      <c r="Q24" s="835"/>
      <c r="R24" s="835"/>
      <c r="S24" s="836"/>
    </row>
    <row r="25" spans="1:19" s="812" customFormat="1" ht="51.75" x14ac:dyDescent="0.3">
      <c r="A25" s="837" t="s">
        <v>1652</v>
      </c>
      <c r="B25" s="837" t="s">
        <v>1653</v>
      </c>
      <c r="C25" s="838">
        <v>4</v>
      </c>
      <c r="D25" s="838"/>
      <c r="E25" s="838"/>
      <c r="F25" s="838">
        <v>1</v>
      </c>
      <c r="G25" s="838"/>
      <c r="H25" s="838"/>
      <c r="I25" s="838">
        <v>1</v>
      </c>
      <c r="J25" s="838"/>
      <c r="K25" s="838"/>
      <c r="L25" s="838">
        <v>1</v>
      </c>
      <c r="M25" s="838"/>
      <c r="N25" s="838"/>
      <c r="O25" s="838">
        <v>1</v>
      </c>
      <c r="P25" s="839"/>
      <c r="Q25" s="839"/>
      <c r="R25" s="839"/>
      <c r="S25" s="836"/>
    </row>
    <row r="26" spans="1:19" s="812" customFormat="1" ht="34.5" customHeight="1" x14ac:dyDescent="0.3">
      <c r="A26" s="837" t="s">
        <v>1654</v>
      </c>
      <c r="B26" s="837" t="s">
        <v>1655</v>
      </c>
      <c r="C26" s="840">
        <v>4</v>
      </c>
      <c r="D26" s="840"/>
      <c r="E26" s="840"/>
      <c r="F26" s="840">
        <v>1</v>
      </c>
      <c r="G26" s="840"/>
      <c r="H26" s="840"/>
      <c r="I26" s="840">
        <v>1</v>
      </c>
      <c r="J26" s="840"/>
      <c r="K26" s="840"/>
      <c r="L26" s="840">
        <v>1</v>
      </c>
      <c r="M26" s="840"/>
      <c r="N26" s="840"/>
      <c r="O26" s="840">
        <v>1</v>
      </c>
      <c r="P26" s="839"/>
      <c r="Q26" s="839"/>
      <c r="R26" s="839"/>
      <c r="S26" s="836"/>
    </row>
    <row r="27" spans="1:19" s="812" customFormat="1" ht="70.5" customHeight="1" x14ac:dyDescent="0.3">
      <c r="A27" s="837" t="s">
        <v>1656</v>
      </c>
      <c r="B27" s="837" t="s">
        <v>1657</v>
      </c>
      <c r="C27" s="840">
        <v>1</v>
      </c>
      <c r="D27" s="840"/>
      <c r="E27" s="840"/>
      <c r="F27" s="840"/>
      <c r="G27" s="840"/>
      <c r="H27" s="840"/>
      <c r="I27" s="840"/>
      <c r="J27" s="840"/>
      <c r="K27" s="840">
        <v>1</v>
      </c>
      <c r="L27" s="840"/>
      <c r="M27" s="840"/>
      <c r="N27" s="840"/>
      <c r="O27" s="840"/>
      <c r="P27" s="839"/>
      <c r="Q27" s="839"/>
      <c r="R27" s="839"/>
      <c r="S27" s="836"/>
    </row>
    <row r="28" spans="1:19" s="812" customFormat="1" ht="54.75" customHeight="1" x14ac:dyDescent="0.3">
      <c r="A28" s="837" t="s">
        <v>1658</v>
      </c>
      <c r="B28" s="837" t="s">
        <v>1659</v>
      </c>
      <c r="C28" s="840">
        <v>1</v>
      </c>
      <c r="D28" s="840"/>
      <c r="E28" s="840"/>
      <c r="F28" s="840"/>
      <c r="G28" s="840"/>
      <c r="H28" s="840"/>
      <c r="I28" s="840"/>
      <c r="J28" s="840"/>
      <c r="K28" s="840">
        <v>1</v>
      </c>
      <c r="L28" s="840"/>
      <c r="M28" s="840"/>
      <c r="N28" s="840"/>
      <c r="O28" s="840"/>
      <c r="P28" s="839"/>
      <c r="Q28" s="839"/>
      <c r="R28" s="839"/>
      <c r="S28" s="836"/>
    </row>
    <row r="29" spans="1:19" s="812" customFormat="1" ht="42" customHeight="1" x14ac:dyDescent="0.3">
      <c r="A29" s="837" t="s">
        <v>1660</v>
      </c>
      <c r="B29" s="837" t="s">
        <v>1661</v>
      </c>
      <c r="C29" s="840">
        <v>2</v>
      </c>
      <c r="D29" s="840"/>
      <c r="E29" s="840"/>
      <c r="F29" s="840"/>
      <c r="G29" s="840"/>
      <c r="H29" s="840"/>
      <c r="I29" s="840">
        <v>1</v>
      </c>
      <c r="J29" s="840"/>
      <c r="K29" s="840"/>
      <c r="L29" s="840"/>
      <c r="M29" s="840"/>
      <c r="N29" s="840"/>
      <c r="O29" s="840">
        <v>1</v>
      </c>
      <c r="P29" s="839"/>
      <c r="Q29" s="839"/>
      <c r="R29" s="839"/>
      <c r="S29" s="836"/>
    </row>
    <row r="30" spans="1:19" s="812" customFormat="1" ht="107.25" customHeight="1" x14ac:dyDescent="0.3">
      <c r="A30" s="841" t="s">
        <v>1662</v>
      </c>
      <c r="B30" s="841" t="s">
        <v>1663</v>
      </c>
      <c r="C30" s="842">
        <v>12</v>
      </c>
      <c r="D30" s="842">
        <v>1</v>
      </c>
      <c r="E30" s="842">
        <v>1</v>
      </c>
      <c r="F30" s="842">
        <v>1</v>
      </c>
      <c r="G30" s="842">
        <v>1</v>
      </c>
      <c r="H30" s="842">
        <v>1</v>
      </c>
      <c r="I30" s="842">
        <v>1</v>
      </c>
      <c r="J30" s="842">
        <v>1</v>
      </c>
      <c r="K30" s="842">
        <v>1</v>
      </c>
      <c r="L30" s="842">
        <v>1</v>
      </c>
      <c r="M30" s="842">
        <v>1</v>
      </c>
      <c r="N30" s="842">
        <v>1</v>
      </c>
      <c r="O30" s="842">
        <v>1</v>
      </c>
      <c r="P30" s="843"/>
      <c r="Q30" s="843"/>
      <c r="R30" s="843"/>
      <c r="S30" s="844"/>
    </row>
    <row r="31" spans="1:19" s="846" customFormat="1" ht="45" x14ac:dyDescent="0.25">
      <c r="A31" s="806" t="s">
        <v>1664</v>
      </c>
      <c r="B31" s="806" t="s">
        <v>1665</v>
      </c>
      <c r="C31" s="821">
        <v>3</v>
      </c>
      <c r="D31" s="821"/>
      <c r="E31" s="821"/>
      <c r="F31" s="821"/>
      <c r="G31" s="821"/>
      <c r="H31" s="821"/>
      <c r="I31" s="821"/>
      <c r="J31" s="821"/>
      <c r="K31" s="821"/>
      <c r="L31" s="821"/>
      <c r="M31" s="821"/>
      <c r="N31" s="821"/>
      <c r="O31" s="821"/>
      <c r="P31" s="845">
        <f>+P32+P33+P34+P35+P36+P37</f>
        <v>0</v>
      </c>
      <c r="Q31" s="806">
        <f>SUM(Q32:Q37)</f>
        <v>0</v>
      </c>
      <c r="R31" s="806"/>
      <c r="S31" s="806" t="s">
        <v>1646</v>
      </c>
    </row>
    <row r="32" spans="1:19" s="818" customFormat="1" ht="36.75" customHeight="1" x14ac:dyDescent="0.2">
      <c r="A32" s="847" t="s">
        <v>1666</v>
      </c>
      <c r="B32" s="848" t="s">
        <v>1667</v>
      </c>
      <c r="C32" s="819">
        <v>2</v>
      </c>
      <c r="D32" s="819"/>
      <c r="E32" s="819"/>
      <c r="F32" s="819"/>
      <c r="G32" s="819"/>
      <c r="H32" s="819"/>
      <c r="I32" s="819">
        <v>1</v>
      </c>
      <c r="J32" s="819"/>
      <c r="K32" s="819"/>
      <c r="L32" s="819"/>
      <c r="M32" s="819"/>
      <c r="N32" s="819"/>
      <c r="O32" s="819">
        <v>1</v>
      </c>
      <c r="P32" s="849"/>
      <c r="Q32" s="849"/>
      <c r="R32" s="849"/>
      <c r="S32" s="816"/>
    </row>
    <row r="33" spans="1:19" s="818" customFormat="1" ht="30" x14ac:dyDescent="0.2">
      <c r="A33" s="832" t="s">
        <v>1668</v>
      </c>
      <c r="B33" s="833" t="s">
        <v>1669</v>
      </c>
      <c r="C33" s="825">
        <v>3</v>
      </c>
      <c r="D33" s="825"/>
      <c r="E33" s="825"/>
      <c r="F33" s="825"/>
      <c r="G33" s="825">
        <v>1</v>
      </c>
      <c r="H33" s="825"/>
      <c r="I33" s="825"/>
      <c r="J33" s="825"/>
      <c r="K33" s="825">
        <v>1</v>
      </c>
      <c r="L33" s="825"/>
      <c r="M33" s="825"/>
      <c r="N33" s="825"/>
      <c r="O33" s="825">
        <v>1</v>
      </c>
      <c r="P33" s="835"/>
      <c r="Q33" s="835"/>
      <c r="R33" s="835"/>
      <c r="S33" s="836"/>
    </row>
    <row r="34" spans="1:19" s="818" customFormat="1" ht="30" x14ac:dyDescent="0.2">
      <c r="A34" s="832" t="s">
        <v>1670</v>
      </c>
      <c r="B34" s="833" t="s">
        <v>1671</v>
      </c>
      <c r="C34" s="825">
        <v>12</v>
      </c>
      <c r="D34" s="825">
        <v>1</v>
      </c>
      <c r="E34" s="825">
        <v>1</v>
      </c>
      <c r="F34" s="825">
        <v>1</v>
      </c>
      <c r="G34" s="825">
        <v>1</v>
      </c>
      <c r="H34" s="825">
        <v>1</v>
      </c>
      <c r="I34" s="825">
        <v>1</v>
      </c>
      <c r="J34" s="825">
        <v>1</v>
      </c>
      <c r="K34" s="825">
        <v>1</v>
      </c>
      <c r="L34" s="825">
        <v>1</v>
      </c>
      <c r="M34" s="825">
        <v>1</v>
      </c>
      <c r="N34" s="825">
        <v>1</v>
      </c>
      <c r="O34" s="825">
        <v>1</v>
      </c>
      <c r="P34" s="835"/>
      <c r="Q34" s="835"/>
      <c r="R34" s="835"/>
      <c r="S34" s="836"/>
    </row>
    <row r="35" spans="1:19" s="818" customFormat="1" ht="38.25" customHeight="1" x14ac:dyDescent="0.2">
      <c r="A35" s="832" t="s">
        <v>1672</v>
      </c>
      <c r="B35" s="833" t="s">
        <v>1628</v>
      </c>
      <c r="C35" s="825">
        <v>4</v>
      </c>
      <c r="D35" s="825"/>
      <c r="E35" s="825"/>
      <c r="F35" s="825"/>
      <c r="G35" s="825">
        <v>4</v>
      </c>
      <c r="H35" s="825"/>
      <c r="I35" s="825"/>
      <c r="J35" s="825"/>
      <c r="K35" s="825"/>
      <c r="L35" s="825"/>
      <c r="M35" s="825"/>
      <c r="N35" s="825"/>
      <c r="O35" s="825"/>
      <c r="P35" s="835"/>
      <c r="Q35" s="835"/>
      <c r="R35" s="835"/>
      <c r="S35" s="836"/>
    </row>
    <row r="36" spans="1:19" s="818" customFormat="1" ht="30" x14ac:dyDescent="0.2">
      <c r="A36" s="832" t="s">
        <v>1673</v>
      </c>
      <c r="B36" s="833" t="s">
        <v>1639</v>
      </c>
      <c r="C36" s="825">
        <v>2</v>
      </c>
      <c r="D36" s="825"/>
      <c r="E36" s="825">
        <v>1</v>
      </c>
      <c r="F36" s="825"/>
      <c r="G36" s="825"/>
      <c r="H36" s="825"/>
      <c r="I36" s="825">
        <v>1</v>
      </c>
      <c r="J36" s="825"/>
      <c r="K36" s="825"/>
      <c r="L36" s="825"/>
      <c r="M36" s="825"/>
      <c r="N36" s="825"/>
      <c r="O36" s="825">
        <v>1</v>
      </c>
      <c r="P36" s="835"/>
      <c r="Q36" s="835"/>
      <c r="R36" s="835"/>
      <c r="S36" s="836"/>
    </row>
    <row r="37" spans="1:19" s="818" customFormat="1" ht="36.75" customHeight="1" x14ac:dyDescent="0.2">
      <c r="A37" s="832" t="s">
        <v>1674</v>
      </c>
      <c r="B37" s="833" t="s">
        <v>1675</v>
      </c>
      <c r="C37" s="850">
        <v>1500</v>
      </c>
      <c r="D37" s="851">
        <f>1500/12</f>
        <v>125</v>
      </c>
      <c r="E37" s="851">
        <f t="shared" ref="E37:O37" si="0">1500/12</f>
        <v>125</v>
      </c>
      <c r="F37" s="851">
        <f t="shared" si="0"/>
        <v>125</v>
      </c>
      <c r="G37" s="851">
        <f t="shared" si="0"/>
        <v>125</v>
      </c>
      <c r="H37" s="851">
        <f t="shared" si="0"/>
        <v>125</v>
      </c>
      <c r="I37" s="851">
        <f t="shared" si="0"/>
        <v>125</v>
      </c>
      <c r="J37" s="851">
        <f t="shared" si="0"/>
        <v>125</v>
      </c>
      <c r="K37" s="851">
        <f t="shared" si="0"/>
        <v>125</v>
      </c>
      <c r="L37" s="851">
        <f t="shared" si="0"/>
        <v>125</v>
      </c>
      <c r="M37" s="851">
        <f t="shared" si="0"/>
        <v>125</v>
      </c>
      <c r="N37" s="851">
        <f t="shared" si="0"/>
        <v>125</v>
      </c>
      <c r="O37" s="851">
        <f t="shared" si="0"/>
        <v>125</v>
      </c>
      <c r="P37" s="835"/>
      <c r="Q37" s="835"/>
      <c r="R37" s="835"/>
      <c r="S37" s="836"/>
    </row>
    <row r="38" spans="1:19" s="812" customFormat="1" ht="33" customHeight="1" x14ac:dyDescent="0.3">
      <c r="A38" s="1486" t="s">
        <v>1676</v>
      </c>
      <c r="B38" s="805" t="s">
        <v>1677</v>
      </c>
      <c r="C38" s="852">
        <f>53520+26760</f>
        <v>80280</v>
      </c>
      <c r="D38" s="1484"/>
      <c r="E38" s="1484"/>
      <c r="F38" s="1484"/>
      <c r="G38" s="1484"/>
      <c r="H38" s="1484"/>
      <c r="I38" s="1484"/>
      <c r="J38" s="1484"/>
      <c r="K38" s="1484"/>
      <c r="L38" s="1484"/>
      <c r="M38" s="1484"/>
      <c r="N38" s="1484"/>
      <c r="O38" s="1484"/>
      <c r="P38" s="1485">
        <f>+P42+P47+P50+P61+P62+P63+P64</f>
        <v>16951000</v>
      </c>
      <c r="Q38" s="1485">
        <f>SUM(Q42:Q62)</f>
        <v>1675000</v>
      </c>
      <c r="R38" s="1485"/>
      <c r="S38" s="1486" t="s">
        <v>1678</v>
      </c>
    </row>
    <row r="39" spans="1:19" s="812" customFormat="1" ht="30" x14ac:dyDescent="0.3">
      <c r="A39" s="1486"/>
      <c r="B39" s="805" t="s">
        <v>1679</v>
      </c>
      <c r="C39" s="852">
        <v>2360</v>
      </c>
      <c r="D39" s="1484"/>
      <c r="E39" s="1484"/>
      <c r="F39" s="1484"/>
      <c r="G39" s="1484"/>
      <c r="H39" s="1484"/>
      <c r="I39" s="1484"/>
      <c r="J39" s="1484"/>
      <c r="K39" s="1484"/>
      <c r="L39" s="1484"/>
      <c r="M39" s="1484"/>
      <c r="N39" s="1484"/>
      <c r="O39" s="1484"/>
      <c r="P39" s="1485"/>
      <c r="Q39" s="1485"/>
      <c r="R39" s="1485"/>
      <c r="S39" s="1486"/>
    </row>
    <row r="40" spans="1:19" s="812" customFormat="1" ht="32.25" customHeight="1" x14ac:dyDescent="0.3">
      <c r="A40" s="1486"/>
      <c r="B40" s="805" t="s">
        <v>1680</v>
      </c>
      <c r="C40" s="852">
        <v>4000</v>
      </c>
      <c r="D40" s="1484"/>
      <c r="E40" s="1484"/>
      <c r="F40" s="1484"/>
      <c r="G40" s="1484"/>
      <c r="H40" s="1484"/>
      <c r="I40" s="1484"/>
      <c r="J40" s="1484"/>
      <c r="K40" s="1484"/>
      <c r="L40" s="1484"/>
      <c r="M40" s="1484"/>
      <c r="N40" s="1484"/>
      <c r="O40" s="1484"/>
      <c r="P40" s="1485"/>
      <c r="Q40" s="1485"/>
      <c r="R40" s="1485"/>
      <c r="S40" s="1486"/>
    </row>
    <row r="41" spans="1:19" s="812" customFormat="1" ht="30.75" customHeight="1" x14ac:dyDescent="0.3">
      <c r="A41" s="1486"/>
      <c r="B41" s="805" t="s">
        <v>1681</v>
      </c>
      <c r="C41" s="821">
        <v>700</v>
      </c>
      <c r="D41" s="1484"/>
      <c r="E41" s="1484"/>
      <c r="F41" s="1484"/>
      <c r="G41" s="1484"/>
      <c r="H41" s="1484"/>
      <c r="I41" s="1484"/>
      <c r="J41" s="1484"/>
      <c r="K41" s="1484"/>
      <c r="L41" s="1484"/>
      <c r="M41" s="1484"/>
      <c r="N41" s="1484"/>
      <c r="O41" s="1484"/>
      <c r="P41" s="1485"/>
      <c r="Q41" s="1485"/>
      <c r="R41" s="1485"/>
      <c r="S41" s="1486"/>
    </row>
    <row r="42" spans="1:19" s="812" customFormat="1" ht="50.25" customHeight="1" x14ac:dyDescent="0.3">
      <c r="A42" s="853" t="s">
        <v>1682</v>
      </c>
      <c r="B42" s="813" t="s">
        <v>1683</v>
      </c>
      <c r="C42" s="854">
        <v>80280</v>
      </c>
      <c r="D42" s="819"/>
      <c r="E42" s="819"/>
      <c r="F42" s="819"/>
      <c r="G42" s="819"/>
      <c r="H42" s="819"/>
      <c r="I42" s="819"/>
      <c r="J42" s="819"/>
      <c r="K42" s="819"/>
      <c r="L42" s="819"/>
      <c r="M42" s="819"/>
      <c r="N42" s="819"/>
      <c r="O42" s="819" t="s">
        <v>1684</v>
      </c>
      <c r="P42" s="855">
        <f>SUM(P43:P46)</f>
        <v>8355000</v>
      </c>
      <c r="Q42" s="856"/>
      <c r="R42" s="856"/>
      <c r="S42" s="814"/>
    </row>
    <row r="43" spans="1:19" s="812" customFormat="1" ht="63" customHeight="1" x14ac:dyDescent="0.3">
      <c r="A43" s="857" t="s">
        <v>1685</v>
      </c>
      <c r="B43" s="857" t="s">
        <v>1686</v>
      </c>
      <c r="C43" s="858">
        <v>600</v>
      </c>
      <c r="D43" s="838"/>
      <c r="E43" s="838"/>
      <c r="F43" s="838"/>
      <c r="G43" s="838"/>
      <c r="H43" s="838"/>
      <c r="I43" s="838"/>
      <c r="J43" s="838"/>
      <c r="K43" s="838"/>
      <c r="L43" s="838"/>
      <c r="M43" s="838"/>
      <c r="N43" s="838"/>
      <c r="O43" s="838">
        <v>600</v>
      </c>
      <c r="P43" s="859">
        <v>1405000</v>
      </c>
      <c r="Q43" s="860"/>
      <c r="R43" s="860"/>
      <c r="S43" s="861"/>
    </row>
    <row r="44" spans="1:19" s="812" customFormat="1" ht="34.5" x14ac:dyDescent="0.3">
      <c r="A44" s="857" t="s">
        <v>1687</v>
      </c>
      <c r="B44" s="857" t="s">
        <v>1688</v>
      </c>
      <c r="C44" s="858">
        <v>60</v>
      </c>
      <c r="D44" s="862">
        <v>5</v>
      </c>
      <c r="E44" s="862">
        <v>5</v>
      </c>
      <c r="F44" s="862">
        <v>5</v>
      </c>
      <c r="G44" s="862">
        <v>5</v>
      </c>
      <c r="H44" s="862">
        <v>5</v>
      </c>
      <c r="I44" s="862">
        <v>5</v>
      </c>
      <c r="J44" s="862">
        <v>5</v>
      </c>
      <c r="K44" s="862">
        <v>5</v>
      </c>
      <c r="L44" s="862">
        <v>5</v>
      </c>
      <c r="M44" s="862">
        <v>5</v>
      </c>
      <c r="N44" s="862">
        <v>5</v>
      </c>
      <c r="O44" s="862">
        <v>5</v>
      </c>
      <c r="P44" s="859">
        <v>2000000</v>
      </c>
      <c r="Q44" s="860"/>
      <c r="R44" s="860"/>
      <c r="S44" s="861"/>
    </row>
    <row r="45" spans="1:19" s="812" customFormat="1" ht="42" customHeight="1" x14ac:dyDescent="0.3">
      <c r="A45" s="857" t="s">
        <v>1689</v>
      </c>
      <c r="B45" s="857" t="s">
        <v>1690</v>
      </c>
      <c r="C45" s="858">
        <v>100000</v>
      </c>
      <c r="D45" s="863"/>
      <c r="E45" s="863"/>
      <c r="F45" s="864">
        <v>1</v>
      </c>
      <c r="G45" s="863"/>
      <c r="H45" s="863"/>
      <c r="I45" s="863"/>
      <c r="J45" s="863"/>
      <c r="K45" s="863"/>
      <c r="L45" s="863"/>
      <c r="M45" s="863"/>
      <c r="N45" s="863"/>
      <c r="O45" s="863"/>
      <c r="P45" s="865">
        <v>4800000</v>
      </c>
      <c r="Q45" s="860"/>
      <c r="R45" s="860"/>
      <c r="S45" s="861"/>
    </row>
    <row r="46" spans="1:19" s="812" customFormat="1" ht="54" customHeight="1" x14ac:dyDescent="0.3">
      <c r="A46" s="857" t="s">
        <v>1691</v>
      </c>
      <c r="B46" s="857" t="s">
        <v>1692</v>
      </c>
      <c r="C46" s="858">
        <v>15</v>
      </c>
      <c r="D46" s="864"/>
      <c r="E46" s="864"/>
      <c r="F46" s="864"/>
      <c r="G46" s="862">
        <v>5</v>
      </c>
      <c r="H46" s="864"/>
      <c r="I46" s="864"/>
      <c r="J46" s="864"/>
      <c r="K46" s="862">
        <v>5</v>
      </c>
      <c r="L46" s="864"/>
      <c r="M46" s="864"/>
      <c r="N46" s="864"/>
      <c r="O46" s="862">
        <v>5</v>
      </c>
      <c r="P46" s="859">
        <v>150000</v>
      </c>
      <c r="Q46" s="860"/>
      <c r="R46" s="860"/>
      <c r="S46" s="861"/>
    </row>
    <row r="47" spans="1:19" ht="65.25" customHeight="1" x14ac:dyDescent="0.3">
      <c r="A47" s="866" t="s">
        <v>1693</v>
      </c>
      <c r="B47" s="867" t="s">
        <v>1694</v>
      </c>
      <c r="C47" s="868">
        <v>40000</v>
      </c>
      <c r="D47" s="869"/>
      <c r="E47" s="869"/>
      <c r="F47" s="869"/>
      <c r="G47" s="869"/>
      <c r="H47" s="869"/>
      <c r="I47" s="869"/>
      <c r="J47" s="869"/>
      <c r="K47" s="869"/>
      <c r="L47" s="869"/>
      <c r="M47" s="869"/>
      <c r="N47" s="869"/>
      <c r="O47" s="869"/>
      <c r="P47" s="870">
        <f>SUM(P48:P49)</f>
        <v>2130000</v>
      </c>
      <c r="Q47" s="871"/>
      <c r="R47" s="871"/>
      <c r="S47" s="872"/>
    </row>
    <row r="48" spans="1:19" s="812" customFormat="1" ht="69" x14ac:dyDescent="0.3">
      <c r="A48" s="857" t="s">
        <v>1695</v>
      </c>
      <c r="B48" s="857" t="s">
        <v>1696</v>
      </c>
      <c r="C48" s="868">
        <v>400</v>
      </c>
      <c r="D48" s="864"/>
      <c r="E48" s="864"/>
      <c r="F48" s="862">
        <v>100</v>
      </c>
      <c r="G48" s="864"/>
      <c r="H48" s="864"/>
      <c r="I48" s="862">
        <v>100</v>
      </c>
      <c r="J48" s="864"/>
      <c r="K48" s="864"/>
      <c r="L48" s="862">
        <v>100</v>
      </c>
      <c r="M48" s="864"/>
      <c r="N48" s="864"/>
      <c r="O48" s="862">
        <v>100</v>
      </c>
      <c r="P48" s="859">
        <v>1130000</v>
      </c>
      <c r="Q48" s="860"/>
      <c r="R48" s="860"/>
      <c r="S48" s="861"/>
    </row>
    <row r="49" spans="1:19" s="812" customFormat="1" ht="48.75" customHeight="1" x14ac:dyDescent="0.3">
      <c r="A49" s="857" t="s">
        <v>1697</v>
      </c>
      <c r="B49" s="857" t="s">
        <v>1698</v>
      </c>
      <c r="C49" s="858">
        <v>10000</v>
      </c>
      <c r="D49" s="863"/>
      <c r="E49" s="863"/>
      <c r="F49" s="862" t="s">
        <v>1699</v>
      </c>
      <c r="G49" s="863"/>
      <c r="H49" s="863"/>
      <c r="I49" s="863"/>
      <c r="J49" s="863"/>
      <c r="K49" s="863"/>
      <c r="L49" s="863"/>
      <c r="M49" s="863"/>
      <c r="N49" s="863"/>
      <c r="O49" s="863"/>
      <c r="P49" s="859">
        <v>1000000</v>
      </c>
      <c r="Q49" s="860"/>
      <c r="R49" s="860"/>
      <c r="S49" s="861"/>
    </row>
    <row r="50" spans="1:19" s="812" customFormat="1" ht="60.75" customHeight="1" x14ac:dyDescent="0.3">
      <c r="A50" s="861" t="s">
        <v>1700</v>
      </c>
      <c r="B50" s="861" t="s">
        <v>1701</v>
      </c>
      <c r="C50" s="873">
        <v>1</v>
      </c>
      <c r="D50" s="874">
        <v>1</v>
      </c>
      <c r="E50" s="827"/>
      <c r="F50" s="863"/>
      <c r="G50" s="863"/>
      <c r="H50" s="863"/>
      <c r="I50" s="863"/>
      <c r="J50" s="863"/>
      <c r="K50" s="863"/>
      <c r="L50" s="863"/>
      <c r="M50" s="863"/>
      <c r="N50" s="863"/>
      <c r="O50" s="863"/>
      <c r="P50" s="875">
        <f>+P52+P53+P54+P55+P56+P57+P58+P59+P60</f>
        <v>2905000</v>
      </c>
      <c r="Q50" s="860"/>
      <c r="R50" s="860"/>
      <c r="S50" s="861"/>
    </row>
    <row r="51" spans="1:19" s="812" customFormat="1" ht="46.5" customHeight="1" x14ac:dyDescent="0.3">
      <c r="A51" s="837" t="s">
        <v>1702</v>
      </c>
      <c r="B51" s="837" t="s">
        <v>1703</v>
      </c>
      <c r="C51" s="838">
        <v>1</v>
      </c>
      <c r="D51" s="863"/>
      <c r="E51" s="863"/>
      <c r="F51" s="863"/>
      <c r="G51" s="863"/>
      <c r="H51" s="863"/>
      <c r="I51" s="862">
        <v>1</v>
      </c>
      <c r="J51" s="863"/>
      <c r="K51" s="863"/>
      <c r="L51" s="863"/>
      <c r="M51" s="863"/>
      <c r="N51" s="863"/>
      <c r="O51" s="863"/>
      <c r="P51" s="859"/>
      <c r="Q51" s="860"/>
      <c r="R51" s="860"/>
      <c r="S51" s="861"/>
    </row>
    <row r="52" spans="1:19" s="812" customFormat="1" ht="39" customHeight="1" x14ac:dyDescent="0.3">
      <c r="A52" s="837" t="s">
        <v>1704</v>
      </c>
      <c r="B52" s="837" t="s">
        <v>1703</v>
      </c>
      <c r="C52" s="838">
        <v>1</v>
      </c>
      <c r="D52" s="863"/>
      <c r="E52" s="863"/>
      <c r="F52" s="863"/>
      <c r="G52" s="863"/>
      <c r="H52" s="863"/>
      <c r="I52" s="862">
        <v>1</v>
      </c>
      <c r="J52" s="863"/>
      <c r="K52" s="863"/>
      <c r="L52" s="863"/>
      <c r="M52" s="863"/>
      <c r="N52" s="863"/>
      <c r="O52" s="863"/>
      <c r="P52" s="859"/>
      <c r="Q52" s="860"/>
      <c r="R52" s="860"/>
      <c r="S52" s="861"/>
    </row>
    <row r="53" spans="1:19" s="812" customFormat="1" ht="44.25" customHeight="1" x14ac:dyDescent="0.3">
      <c r="A53" s="837" t="s">
        <v>1705</v>
      </c>
      <c r="B53" s="837" t="s">
        <v>1706</v>
      </c>
      <c r="C53" s="838">
        <v>1</v>
      </c>
      <c r="D53" s="863"/>
      <c r="E53" s="863"/>
      <c r="F53" s="863"/>
      <c r="G53" s="863"/>
      <c r="H53" s="863"/>
      <c r="I53" s="862"/>
      <c r="J53" s="862"/>
      <c r="K53" s="862">
        <v>1</v>
      </c>
      <c r="L53" s="863"/>
      <c r="M53" s="863"/>
      <c r="N53" s="863"/>
      <c r="O53" s="863"/>
      <c r="P53" s="859">
        <v>930000</v>
      </c>
      <c r="Q53" s="860"/>
      <c r="R53" s="860"/>
      <c r="S53" s="861"/>
    </row>
    <row r="54" spans="1:19" s="812" customFormat="1" ht="34.5" x14ac:dyDescent="0.3">
      <c r="A54" s="837" t="s">
        <v>1707</v>
      </c>
      <c r="B54" s="837" t="s">
        <v>1708</v>
      </c>
      <c r="C54" s="838">
        <v>4</v>
      </c>
      <c r="D54" s="863"/>
      <c r="E54" s="863"/>
      <c r="F54" s="863"/>
      <c r="G54" s="863"/>
      <c r="H54" s="863"/>
      <c r="I54" s="862">
        <v>1</v>
      </c>
      <c r="J54" s="862">
        <v>1</v>
      </c>
      <c r="K54" s="862">
        <v>1</v>
      </c>
      <c r="L54" s="862">
        <v>1</v>
      </c>
      <c r="M54" s="863"/>
      <c r="N54" s="863"/>
      <c r="O54" s="863"/>
      <c r="P54" s="859">
        <v>100000</v>
      </c>
      <c r="Q54" s="860"/>
      <c r="R54" s="860"/>
      <c r="S54" s="861"/>
    </row>
    <row r="55" spans="1:19" s="812" customFormat="1" ht="24.75" customHeight="1" x14ac:dyDescent="0.3">
      <c r="A55" s="837" t="s">
        <v>1709</v>
      </c>
      <c r="B55" s="837" t="s">
        <v>1710</v>
      </c>
      <c r="C55" s="838">
        <v>1</v>
      </c>
      <c r="D55" s="863"/>
      <c r="E55" s="863"/>
      <c r="F55" s="863"/>
      <c r="G55" s="863"/>
      <c r="H55" s="863"/>
      <c r="I55" s="863"/>
      <c r="J55" s="863"/>
      <c r="K55" s="876"/>
      <c r="L55" s="862">
        <v>1</v>
      </c>
      <c r="M55" s="863"/>
      <c r="N55" s="863"/>
      <c r="O55" s="863"/>
      <c r="P55" s="859">
        <v>500000</v>
      </c>
      <c r="Q55" s="860"/>
      <c r="R55" s="860"/>
      <c r="S55" s="861"/>
    </row>
    <row r="56" spans="1:19" s="812" customFormat="1" ht="34.5" x14ac:dyDescent="0.3">
      <c r="A56" s="837" t="s">
        <v>1711</v>
      </c>
      <c r="B56" s="837" t="s">
        <v>1712</v>
      </c>
      <c r="C56" s="838">
        <v>10</v>
      </c>
      <c r="D56" s="863"/>
      <c r="E56" s="863"/>
      <c r="F56" s="863"/>
      <c r="G56" s="863"/>
      <c r="H56" s="863"/>
      <c r="I56" s="863"/>
      <c r="J56" s="863"/>
      <c r="K56" s="862"/>
      <c r="L56" s="862">
        <v>2</v>
      </c>
      <c r="M56" s="862">
        <v>3</v>
      </c>
      <c r="N56" s="862">
        <v>3</v>
      </c>
      <c r="O56" s="862">
        <v>2</v>
      </c>
      <c r="P56" s="859">
        <v>75000</v>
      </c>
      <c r="Q56" s="860"/>
      <c r="R56" s="860"/>
      <c r="S56" s="861"/>
    </row>
    <row r="57" spans="1:19" s="812" customFormat="1" ht="34.5" x14ac:dyDescent="0.3">
      <c r="A57" s="837" t="s">
        <v>1713</v>
      </c>
      <c r="B57" s="837" t="s">
        <v>1714</v>
      </c>
      <c r="C57" s="838">
        <v>15</v>
      </c>
      <c r="D57" s="863"/>
      <c r="E57" s="863"/>
      <c r="F57" s="863"/>
      <c r="G57" s="863"/>
      <c r="H57" s="863"/>
      <c r="I57" s="862">
        <v>5</v>
      </c>
      <c r="J57" s="863"/>
      <c r="K57" s="862">
        <v>5</v>
      </c>
      <c r="L57" s="863"/>
      <c r="M57" s="862">
        <v>5</v>
      </c>
      <c r="N57" s="863"/>
      <c r="O57" s="863"/>
      <c r="P57" s="859">
        <v>150000</v>
      </c>
      <c r="Q57" s="860"/>
      <c r="R57" s="860"/>
      <c r="S57" s="861"/>
    </row>
    <row r="58" spans="1:19" s="812" customFormat="1" ht="34.5" x14ac:dyDescent="0.3">
      <c r="A58" s="837" t="s">
        <v>1715</v>
      </c>
      <c r="B58" s="837" t="s">
        <v>1716</v>
      </c>
      <c r="C58" s="838">
        <v>15</v>
      </c>
      <c r="D58" s="863"/>
      <c r="E58" s="863"/>
      <c r="F58" s="863"/>
      <c r="G58" s="863"/>
      <c r="H58" s="863"/>
      <c r="I58" s="862">
        <v>5</v>
      </c>
      <c r="J58" s="863"/>
      <c r="K58" s="862">
        <v>5</v>
      </c>
      <c r="L58" s="863"/>
      <c r="M58" s="862">
        <v>5</v>
      </c>
      <c r="N58" s="863"/>
      <c r="O58" s="863"/>
      <c r="P58" s="859">
        <v>150000</v>
      </c>
      <c r="Q58" s="860"/>
      <c r="R58" s="860"/>
      <c r="S58" s="861"/>
    </row>
    <row r="59" spans="1:19" s="812" customFormat="1" ht="34.5" x14ac:dyDescent="0.3">
      <c r="A59" s="837" t="s">
        <v>1717</v>
      </c>
      <c r="B59" s="837" t="s">
        <v>1718</v>
      </c>
      <c r="C59" s="838">
        <v>6</v>
      </c>
      <c r="D59" s="863"/>
      <c r="E59" s="863"/>
      <c r="F59" s="863"/>
      <c r="G59" s="877">
        <v>6</v>
      </c>
      <c r="H59" s="863"/>
      <c r="I59" s="863"/>
      <c r="J59" s="863"/>
      <c r="K59" s="863"/>
      <c r="L59" s="863"/>
      <c r="M59" s="863"/>
      <c r="N59" s="863"/>
      <c r="O59" s="863"/>
      <c r="P59" s="859">
        <v>450000</v>
      </c>
      <c r="Q59" s="860"/>
      <c r="R59" s="860"/>
      <c r="S59" s="861"/>
    </row>
    <row r="60" spans="1:19" s="812" customFormat="1" ht="22.5" customHeight="1" x14ac:dyDescent="0.3">
      <c r="A60" s="837" t="s">
        <v>1719</v>
      </c>
      <c r="B60" s="837" t="s">
        <v>1720</v>
      </c>
      <c r="C60" s="838">
        <v>5</v>
      </c>
      <c r="D60" s="863"/>
      <c r="E60" s="863"/>
      <c r="F60" s="877">
        <v>5</v>
      </c>
      <c r="G60" s="863"/>
      <c r="H60" s="863"/>
      <c r="I60" s="863"/>
      <c r="J60" s="863"/>
      <c r="K60" s="863"/>
      <c r="L60" s="863"/>
      <c r="M60" s="863"/>
      <c r="N60" s="863"/>
      <c r="O60" s="863"/>
      <c r="P60" s="859">
        <v>550000</v>
      </c>
      <c r="Q60" s="860"/>
      <c r="R60" s="860"/>
      <c r="S60" s="861"/>
    </row>
    <row r="61" spans="1:19" s="812" customFormat="1" x14ac:dyDescent="0.3">
      <c r="A61" s="878" t="s">
        <v>1721</v>
      </c>
      <c r="B61" s="878" t="s">
        <v>1722</v>
      </c>
      <c r="C61" s="838">
        <v>1</v>
      </c>
      <c r="D61" s="862"/>
      <c r="E61" s="862"/>
      <c r="F61" s="862"/>
      <c r="G61" s="862"/>
      <c r="H61" s="862"/>
      <c r="I61" s="862">
        <v>1</v>
      </c>
      <c r="J61" s="863"/>
      <c r="K61" s="863"/>
      <c r="L61" s="863"/>
      <c r="M61" s="863"/>
      <c r="N61" s="863"/>
      <c r="O61" s="863"/>
      <c r="P61" s="875">
        <v>2500000</v>
      </c>
      <c r="Q61" s="859">
        <v>1675000</v>
      </c>
      <c r="R61" s="860"/>
      <c r="S61" s="861"/>
    </row>
    <row r="62" spans="1:19" s="812" customFormat="1" ht="39.75" customHeight="1" x14ac:dyDescent="0.3">
      <c r="A62" s="878" t="s">
        <v>1723</v>
      </c>
      <c r="B62" s="878" t="s">
        <v>110</v>
      </c>
      <c r="C62" s="838">
        <v>1</v>
      </c>
      <c r="D62" s="863"/>
      <c r="E62" s="863"/>
      <c r="F62" s="863"/>
      <c r="G62" s="863"/>
      <c r="H62" s="863"/>
      <c r="I62" s="863"/>
      <c r="J62" s="863"/>
      <c r="K62" s="863"/>
      <c r="L62" s="863"/>
      <c r="M62" s="863"/>
      <c r="N62" s="863"/>
      <c r="O62" s="862">
        <v>1</v>
      </c>
      <c r="P62" s="875">
        <v>525000</v>
      </c>
      <c r="Q62" s="859"/>
      <c r="R62" s="860"/>
      <c r="S62" s="861"/>
    </row>
    <row r="63" spans="1:19" s="812" customFormat="1" ht="30" x14ac:dyDescent="0.3">
      <c r="A63" s="861" t="s">
        <v>1724</v>
      </c>
      <c r="B63" s="861" t="s">
        <v>1725</v>
      </c>
      <c r="C63" s="873">
        <v>1</v>
      </c>
      <c r="D63" s="826"/>
      <c r="E63" s="874">
        <v>1</v>
      </c>
      <c r="F63" s="826"/>
      <c r="G63" s="826"/>
      <c r="H63" s="826"/>
      <c r="I63" s="826"/>
      <c r="J63" s="826"/>
      <c r="K63" s="826"/>
      <c r="L63" s="826"/>
      <c r="M63" s="826"/>
      <c r="N63" s="826"/>
      <c r="O63" s="826"/>
      <c r="P63" s="875">
        <v>85000</v>
      </c>
      <c r="Q63" s="860"/>
      <c r="R63" s="860"/>
      <c r="S63" s="861"/>
    </row>
    <row r="64" spans="1:19" s="812" customFormat="1" ht="45.75" customHeight="1" x14ac:dyDescent="0.3">
      <c r="A64" s="861" t="s">
        <v>1726</v>
      </c>
      <c r="B64" s="861" t="s">
        <v>1692</v>
      </c>
      <c r="C64" s="873">
        <f>10*12</f>
        <v>120</v>
      </c>
      <c r="D64" s="874">
        <v>10</v>
      </c>
      <c r="E64" s="874">
        <v>10</v>
      </c>
      <c r="F64" s="874">
        <v>10</v>
      </c>
      <c r="G64" s="874">
        <v>10</v>
      </c>
      <c r="H64" s="874">
        <v>10</v>
      </c>
      <c r="I64" s="874">
        <v>10</v>
      </c>
      <c r="J64" s="874">
        <v>10</v>
      </c>
      <c r="K64" s="874">
        <v>10</v>
      </c>
      <c r="L64" s="874">
        <v>10</v>
      </c>
      <c r="M64" s="874">
        <v>10</v>
      </c>
      <c r="N64" s="874">
        <v>10</v>
      </c>
      <c r="O64" s="874">
        <v>10</v>
      </c>
      <c r="P64" s="875">
        <v>451000</v>
      </c>
      <c r="Q64" s="860"/>
      <c r="R64" s="860"/>
      <c r="S64" s="861"/>
    </row>
    <row r="65" spans="1:19" s="812" customFormat="1" ht="60" x14ac:dyDescent="0.3">
      <c r="A65" s="805" t="s">
        <v>1727</v>
      </c>
      <c r="B65" s="805" t="s">
        <v>1728</v>
      </c>
      <c r="C65" s="852">
        <f>+C66+C67</f>
        <v>6511.9015705357142</v>
      </c>
      <c r="D65" s="821"/>
      <c r="E65" s="821"/>
      <c r="F65" s="821"/>
      <c r="G65" s="821"/>
      <c r="H65" s="821"/>
      <c r="I65" s="821"/>
      <c r="J65" s="821"/>
      <c r="K65" s="821"/>
      <c r="L65" s="821"/>
      <c r="M65" s="821"/>
      <c r="N65" s="821"/>
      <c r="O65" s="821"/>
      <c r="P65" s="879">
        <f>+P66+P67+P68</f>
        <v>134248623.25</v>
      </c>
      <c r="Q65" s="823"/>
      <c r="R65" s="823"/>
      <c r="S65" s="805"/>
    </row>
    <row r="66" spans="1:19" s="818" customFormat="1" ht="68.25" customHeight="1" x14ac:dyDescent="0.2">
      <c r="A66" s="861" t="s">
        <v>1729</v>
      </c>
      <c r="B66" s="861" t="s">
        <v>1730</v>
      </c>
      <c r="C66" s="873">
        <f>+P66/80000</f>
        <v>320.08873224999996</v>
      </c>
      <c r="D66" s="827"/>
      <c r="E66" s="827"/>
      <c r="F66" s="827"/>
      <c r="G66" s="826"/>
      <c r="H66" s="825"/>
      <c r="I66" s="825"/>
      <c r="J66" s="825"/>
      <c r="K66" s="825"/>
      <c r="L66" s="825"/>
      <c r="M66" s="825"/>
      <c r="N66" s="825"/>
      <c r="O66" s="825"/>
      <c r="P66" s="880">
        <f>14632000.61+7316731.98+3658365.99</f>
        <v>25607098.579999998</v>
      </c>
      <c r="Q66" s="880"/>
      <c r="R66" s="880"/>
      <c r="S66" s="832"/>
    </row>
    <row r="67" spans="1:19" s="818" customFormat="1" ht="51.75" customHeight="1" x14ac:dyDescent="0.2">
      <c r="A67" s="861" t="s">
        <v>1731</v>
      </c>
      <c r="B67" s="861" t="s">
        <v>1730</v>
      </c>
      <c r="C67" s="873">
        <f>+(P67/350000)*20</f>
        <v>6191.812838285714</v>
      </c>
      <c r="D67" s="827"/>
      <c r="E67" s="827"/>
      <c r="F67" s="827"/>
      <c r="G67" s="826"/>
      <c r="H67" s="825"/>
      <c r="I67" s="825"/>
      <c r="J67" s="825"/>
      <c r="K67" s="825"/>
      <c r="L67" s="825"/>
      <c r="M67" s="825"/>
      <c r="N67" s="825"/>
      <c r="O67" s="825"/>
      <c r="P67" s="880">
        <f>38877455.68+20989725.6+21471348.86+11589703.45+10019962.8+5408528.28</f>
        <v>108356724.67</v>
      </c>
      <c r="Q67" s="880"/>
      <c r="R67" s="880"/>
      <c r="S67" s="832"/>
    </row>
    <row r="68" spans="1:19" s="818" customFormat="1" ht="30" x14ac:dyDescent="0.2">
      <c r="A68" s="861" t="s">
        <v>1732</v>
      </c>
      <c r="B68" s="861"/>
      <c r="C68" s="873"/>
      <c r="D68" s="827"/>
      <c r="E68" s="827"/>
      <c r="F68" s="827"/>
      <c r="G68" s="826"/>
      <c r="H68" s="825"/>
      <c r="I68" s="825"/>
      <c r="J68" s="825"/>
      <c r="K68" s="825"/>
      <c r="L68" s="825"/>
      <c r="M68" s="825"/>
      <c r="N68" s="825"/>
      <c r="O68" s="825"/>
      <c r="P68" s="880">
        <f>+P69+P70</f>
        <v>284800</v>
      </c>
      <c r="Q68" s="880"/>
      <c r="R68" s="880"/>
      <c r="S68" s="832"/>
    </row>
    <row r="69" spans="1:19" s="812" customFormat="1" x14ac:dyDescent="0.3">
      <c r="A69" s="857" t="s">
        <v>1733</v>
      </c>
      <c r="B69" s="857"/>
      <c r="C69" s="858"/>
      <c r="D69" s="863"/>
      <c r="E69" s="863"/>
      <c r="F69" s="863"/>
      <c r="G69" s="864"/>
      <c r="H69" s="825"/>
      <c r="I69" s="838"/>
      <c r="J69" s="838"/>
      <c r="K69" s="838"/>
      <c r="L69" s="838"/>
      <c r="M69" s="838"/>
      <c r="N69" s="838"/>
      <c r="O69" s="825"/>
      <c r="P69" s="881">
        <f>48000+48000+24000+24000+8000+8000</f>
        <v>160000</v>
      </c>
      <c r="Q69" s="880"/>
      <c r="R69" s="880"/>
      <c r="S69" s="832"/>
    </row>
    <row r="70" spans="1:19" s="812" customFormat="1" x14ac:dyDescent="0.3">
      <c r="A70" s="857" t="s">
        <v>1734</v>
      </c>
      <c r="B70" s="857"/>
      <c r="C70" s="858"/>
      <c r="D70" s="863"/>
      <c r="E70" s="863"/>
      <c r="F70" s="863"/>
      <c r="G70" s="864"/>
      <c r="H70" s="825"/>
      <c r="I70" s="838"/>
      <c r="J70" s="838"/>
      <c r="K70" s="838"/>
      <c r="L70" s="838"/>
      <c r="M70" s="838"/>
      <c r="N70" s="838"/>
      <c r="O70" s="825"/>
      <c r="P70" s="881">
        <f>37440+37440+18720+18720+6240+6240</f>
        <v>124800</v>
      </c>
      <c r="Q70" s="880"/>
      <c r="R70" s="880"/>
      <c r="S70" s="832"/>
    </row>
    <row r="71" spans="1:19" s="812" customFormat="1" ht="90" x14ac:dyDescent="0.3">
      <c r="A71" s="805" t="s">
        <v>1735</v>
      </c>
      <c r="B71" s="805" t="s">
        <v>1736</v>
      </c>
      <c r="C71" s="821">
        <v>146</v>
      </c>
      <c r="D71" s="821"/>
      <c r="E71" s="821"/>
      <c r="F71" s="821"/>
      <c r="G71" s="821"/>
      <c r="H71" s="821"/>
      <c r="I71" s="821"/>
      <c r="J71" s="821"/>
      <c r="K71" s="821"/>
      <c r="L71" s="821"/>
      <c r="M71" s="821"/>
      <c r="N71" s="821"/>
      <c r="O71" s="821"/>
      <c r="P71" s="882">
        <f>+P72+P73+P74</f>
        <v>15446765.26</v>
      </c>
      <c r="Q71" s="882"/>
      <c r="R71" s="882"/>
      <c r="S71" s="883"/>
    </row>
    <row r="72" spans="1:19" s="818" customFormat="1" ht="70.5" customHeight="1" x14ac:dyDescent="0.2">
      <c r="A72" s="861" t="s">
        <v>1737</v>
      </c>
      <c r="B72" s="861" t="s">
        <v>1738</v>
      </c>
      <c r="C72" s="873">
        <f>+P72/80000</f>
        <v>145.749301</v>
      </c>
      <c r="D72" s="827"/>
      <c r="E72" s="827"/>
      <c r="F72" s="827"/>
      <c r="G72" s="826"/>
      <c r="H72" s="825"/>
      <c r="I72" s="825"/>
      <c r="J72" s="825"/>
      <c r="K72" s="825"/>
      <c r="L72" s="825"/>
      <c r="M72" s="825"/>
      <c r="N72" s="825"/>
      <c r="O72" s="825"/>
      <c r="P72" s="880">
        <f>7024062.7+3406670.41+1229210.97</f>
        <v>11659944.08</v>
      </c>
      <c r="Q72" s="880"/>
      <c r="R72" s="880"/>
      <c r="S72" s="832"/>
    </row>
    <row r="73" spans="1:19" s="818" customFormat="1" ht="54.75" customHeight="1" x14ac:dyDescent="0.2">
      <c r="A73" s="861" t="s">
        <v>1739</v>
      </c>
      <c r="B73" s="861" t="s">
        <v>1738</v>
      </c>
      <c r="C73" s="873">
        <v>146</v>
      </c>
      <c r="D73" s="827"/>
      <c r="E73" s="827"/>
      <c r="F73" s="827"/>
      <c r="G73" s="826"/>
      <c r="H73" s="825"/>
      <c r="I73" s="825"/>
      <c r="J73" s="825"/>
      <c r="K73" s="825"/>
      <c r="L73" s="825"/>
      <c r="M73" s="825"/>
      <c r="N73" s="825"/>
      <c r="O73" s="825"/>
      <c r="P73" s="880">
        <f>2195434.44+1064785.71+384201.03</f>
        <v>3644421.1799999997</v>
      </c>
      <c r="Q73" s="880"/>
      <c r="R73" s="880"/>
      <c r="S73" s="832"/>
    </row>
    <row r="74" spans="1:19" s="818" customFormat="1" ht="30" x14ac:dyDescent="0.2">
      <c r="A74" s="861" t="s">
        <v>1740</v>
      </c>
      <c r="B74" s="861"/>
      <c r="C74" s="873"/>
      <c r="D74" s="827"/>
      <c r="E74" s="827"/>
      <c r="F74" s="827"/>
      <c r="G74" s="826"/>
      <c r="H74" s="825"/>
      <c r="I74" s="825"/>
      <c r="J74" s="825"/>
      <c r="K74" s="825"/>
      <c r="L74" s="825"/>
      <c r="M74" s="825"/>
      <c r="N74" s="825"/>
      <c r="O74" s="825"/>
      <c r="P74" s="880">
        <f>+P75+P76</f>
        <v>142400</v>
      </c>
      <c r="Q74" s="880"/>
      <c r="R74" s="880"/>
      <c r="S74" s="832"/>
    </row>
    <row r="75" spans="1:19" s="812" customFormat="1" x14ac:dyDescent="0.3">
      <c r="A75" s="857" t="s">
        <v>1741</v>
      </c>
      <c r="B75" s="857"/>
      <c r="C75" s="858"/>
      <c r="D75" s="863"/>
      <c r="E75" s="863"/>
      <c r="F75" s="863"/>
      <c r="G75" s="864"/>
      <c r="H75" s="825"/>
      <c r="I75" s="838"/>
      <c r="J75" s="838"/>
      <c r="K75" s="838"/>
      <c r="L75" s="838"/>
      <c r="M75" s="838"/>
      <c r="N75" s="838"/>
      <c r="O75" s="825"/>
      <c r="P75" s="881">
        <f>48000+20000+12000</f>
        <v>80000</v>
      </c>
      <c r="Q75" s="880"/>
      <c r="R75" s="880"/>
      <c r="S75" s="832"/>
    </row>
    <row r="76" spans="1:19" s="812" customFormat="1" x14ac:dyDescent="0.3">
      <c r="A76" s="857" t="s">
        <v>1742</v>
      </c>
      <c r="B76" s="857"/>
      <c r="C76" s="858"/>
      <c r="D76" s="863"/>
      <c r="E76" s="863"/>
      <c r="F76" s="863"/>
      <c r="G76" s="864"/>
      <c r="H76" s="825"/>
      <c r="I76" s="838"/>
      <c r="J76" s="838"/>
      <c r="K76" s="838"/>
      <c r="L76" s="838"/>
      <c r="M76" s="838"/>
      <c r="N76" s="838"/>
      <c r="O76" s="825"/>
      <c r="P76" s="881">
        <f>37440+18720+6240</f>
        <v>62400</v>
      </c>
      <c r="Q76" s="880"/>
      <c r="R76" s="880"/>
      <c r="S76" s="832"/>
    </row>
    <row r="77" spans="1:19" ht="75" x14ac:dyDescent="0.3">
      <c r="A77" s="798" t="s">
        <v>1743</v>
      </c>
      <c r="B77" s="799" t="s">
        <v>1744</v>
      </c>
      <c r="C77" s="884"/>
      <c r="D77" s="884"/>
      <c r="E77" s="884"/>
      <c r="F77" s="884"/>
      <c r="G77" s="884"/>
      <c r="H77" s="884"/>
      <c r="I77" s="884"/>
      <c r="J77" s="884"/>
      <c r="K77" s="884"/>
      <c r="L77" s="884"/>
      <c r="M77" s="884"/>
      <c r="N77" s="884"/>
      <c r="O77" s="884"/>
      <c r="P77" s="801"/>
      <c r="Q77" s="802"/>
      <c r="R77" s="801"/>
      <c r="S77" s="803"/>
    </row>
    <row r="78" spans="1:19" ht="39.75" customHeight="1" x14ac:dyDescent="0.3">
      <c r="A78" s="805" t="s">
        <v>1745</v>
      </c>
      <c r="B78" s="805" t="s">
        <v>1746</v>
      </c>
      <c r="C78" s="852">
        <v>15000</v>
      </c>
      <c r="D78" s="821"/>
      <c r="E78" s="821"/>
      <c r="F78" s="821"/>
      <c r="G78" s="821"/>
      <c r="H78" s="821"/>
      <c r="I78" s="821"/>
      <c r="J78" s="821"/>
      <c r="K78" s="821"/>
      <c r="L78" s="821"/>
      <c r="M78" s="821"/>
      <c r="N78" s="821"/>
      <c r="O78" s="821"/>
      <c r="P78" s="822">
        <f>+P79+P80+P81+P82</f>
        <v>1420000</v>
      </c>
      <c r="Q78" s="823"/>
      <c r="R78" s="823"/>
      <c r="S78" s="805"/>
    </row>
    <row r="79" spans="1:19" s="889" customFormat="1" ht="38.25" customHeight="1" x14ac:dyDescent="0.2">
      <c r="A79" s="878" t="s">
        <v>1747</v>
      </c>
      <c r="B79" s="878" t="s">
        <v>1748</v>
      </c>
      <c r="C79" s="825">
        <v>150</v>
      </c>
      <c r="D79" s="885"/>
      <c r="E79" s="825"/>
      <c r="F79" s="825"/>
      <c r="G79" s="825"/>
      <c r="H79" s="825"/>
      <c r="I79" s="826">
        <v>150</v>
      </c>
      <c r="J79" s="825"/>
      <c r="K79" s="825"/>
      <c r="L79" s="825"/>
      <c r="M79" s="825"/>
      <c r="N79" s="825"/>
      <c r="O79" s="825"/>
      <c r="P79" s="886">
        <v>952500</v>
      </c>
      <c r="Q79" s="887"/>
      <c r="R79" s="887"/>
      <c r="S79" s="888"/>
    </row>
    <row r="80" spans="1:19" s="891" customFormat="1" ht="30" x14ac:dyDescent="0.2">
      <c r="A80" s="878" t="s">
        <v>1749</v>
      </c>
      <c r="B80" s="878" t="s">
        <v>1750</v>
      </c>
      <c r="C80" s="825">
        <v>50</v>
      </c>
      <c r="D80" s="825"/>
      <c r="E80" s="825"/>
      <c r="F80" s="825"/>
      <c r="G80" s="825"/>
      <c r="H80" s="825"/>
      <c r="I80" s="826">
        <v>50</v>
      </c>
      <c r="J80" s="825"/>
      <c r="K80" s="825"/>
      <c r="L80" s="825"/>
      <c r="M80" s="825"/>
      <c r="N80" s="825"/>
      <c r="O80" s="825"/>
      <c r="P80" s="886">
        <v>367500</v>
      </c>
      <c r="Q80" s="890"/>
      <c r="R80" s="890"/>
      <c r="S80" s="878"/>
    </row>
    <row r="81" spans="1:19" s="891" customFormat="1" ht="22.5" customHeight="1" x14ac:dyDescent="0.2">
      <c r="A81" s="878" t="s">
        <v>1751</v>
      </c>
      <c r="B81" s="878" t="s">
        <v>1710</v>
      </c>
      <c r="C81" s="825">
        <v>1</v>
      </c>
      <c r="D81" s="825"/>
      <c r="E81" s="825"/>
      <c r="F81" s="825"/>
      <c r="G81" s="825"/>
      <c r="H81" s="825"/>
      <c r="I81" s="825"/>
      <c r="J81" s="825"/>
      <c r="K81" s="825"/>
      <c r="L81" s="825"/>
      <c r="M81" s="825"/>
      <c r="N81" s="825"/>
      <c r="O81" s="825"/>
      <c r="P81" s="886">
        <v>100000</v>
      </c>
      <c r="Q81" s="890"/>
      <c r="R81" s="890"/>
      <c r="S81" s="878"/>
    </row>
    <row r="82" spans="1:19" s="891" customFormat="1" ht="38.25" customHeight="1" x14ac:dyDescent="0.2">
      <c r="A82" s="878" t="s">
        <v>1752</v>
      </c>
      <c r="B82" s="878" t="s">
        <v>1753</v>
      </c>
      <c r="C82" s="825">
        <v>1</v>
      </c>
      <c r="D82" s="825"/>
      <c r="E82" s="825"/>
      <c r="F82" s="825">
        <v>1</v>
      </c>
      <c r="G82" s="825"/>
      <c r="H82" s="825"/>
      <c r="I82" s="825"/>
      <c r="J82" s="825"/>
      <c r="K82" s="825"/>
      <c r="L82" s="826"/>
      <c r="M82" s="825"/>
      <c r="N82" s="825"/>
      <c r="O82" s="825"/>
      <c r="P82" s="886"/>
      <c r="Q82" s="886"/>
      <c r="R82" s="890"/>
      <c r="S82" s="878"/>
    </row>
    <row r="83" spans="1:19" s="892" customFormat="1" ht="60" x14ac:dyDescent="0.3">
      <c r="A83" s="805" t="s">
        <v>1754</v>
      </c>
      <c r="B83" s="805" t="s">
        <v>1755</v>
      </c>
      <c r="C83" s="821">
        <v>200</v>
      </c>
      <c r="D83" s="821"/>
      <c r="E83" s="821"/>
      <c r="F83" s="821"/>
      <c r="G83" s="821"/>
      <c r="H83" s="821"/>
      <c r="I83" s="821"/>
      <c r="J83" s="821"/>
      <c r="K83" s="821"/>
      <c r="L83" s="821"/>
      <c r="M83" s="821"/>
      <c r="N83" s="821"/>
      <c r="O83" s="821"/>
      <c r="P83" s="823">
        <f>+P84+P85+P93+P97+P101+P104+P111+P112+P113</f>
        <v>2412370</v>
      </c>
      <c r="Q83" s="823"/>
      <c r="R83" s="823"/>
      <c r="S83" s="805"/>
    </row>
    <row r="84" spans="1:19" s="892" customFormat="1" ht="34.5" x14ac:dyDescent="0.3">
      <c r="A84" s="878" t="s">
        <v>1756</v>
      </c>
      <c r="B84" s="878" t="s">
        <v>1757</v>
      </c>
      <c r="C84" s="825">
        <v>200</v>
      </c>
      <c r="D84" s="796">
        <v>100</v>
      </c>
      <c r="E84" s="825"/>
      <c r="F84" s="825"/>
      <c r="G84" s="825"/>
      <c r="H84" s="825"/>
      <c r="I84" s="825"/>
      <c r="J84" s="796">
        <v>100</v>
      </c>
      <c r="K84" s="825"/>
      <c r="L84" s="825"/>
      <c r="M84" s="825"/>
      <c r="N84" s="825"/>
      <c r="O84" s="825"/>
      <c r="P84" s="893">
        <f>+P85+P86+P87+P88+P89+P90+P91+P92</f>
        <v>0</v>
      </c>
      <c r="Q84" s="894"/>
      <c r="R84" s="895"/>
      <c r="S84" s="896" t="s">
        <v>1758</v>
      </c>
    </row>
    <row r="85" spans="1:19" s="892" customFormat="1" ht="45" x14ac:dyDescent="0.3">
      <c r="A85" s="878" t="s">
        <v>1759</v>
      </c>
      <c r="B85" s="878" t="s">
        <v>1760</v>
      </c>
      <c r="C85" s="825">
        <v>180</v>
      </c>
      <c r="D85" s="897"/>
      <c r="E85" s="825"/>
      <c r="F85" s="825"/>
      <c r="G85" s="825"/>
      <c r="H85" s="825"/>
      <c r="I85" s="796">
        <v>85</v>
      </c>
      <c r="J85" s="897"/>
      <c r="K85" s="825"/>
      <c r="L85" s="825"/>
      <c r="M85" s="825"/>
      <c r="N85" s="825"/>
      <c r="O85" s="796">
        <v>90</v>
      </c>
      <c r="P85" s="893"/>
      <c r="Q85" s="894"/>
      <c r="R85" s="895"/>
      <c r="S85" s="896" t="s">
        <v>1758</v>
      </c>
    </row>
    <row r="86" spans="1:19" s="892" customFormat="1" ht="51.75" x14ac:dyDescent="0.3">
      <c r="A86" s="837" t="s">
        <v>1761</v>
      </c>
      <c r="B86" s="837" t="s">
        <v>1762</v>
      </c>
      <c r="C86" s="838">
        <v>30</v>
      </c>
      <c r="D86" s="898"/>
      <c r="E86" s="838"/>
      <c r="F86" s="838"/>
      <c r="G86" s="838"/>
      <c r="H86" s="838"/>
      <c r="I86" s="877">
        <v>7</v>
      </c>
      <c r="J86" s="898"/>
      <c r="K86" s="838"/>
      <c r="L86" s="838"/>
      <c r="M86" s="838"/>
      <c r="N86" s="838"/>
      <c r="O86" s="877">
        <v>7</v>
      </c>
      <c r="P86" s="899"/>
      <c r="Q86" s="900"/>
      <c r="R86" s="895"/>
      <c r="S86" s="896" t="s">
        <v>1758</v>
      </c>
    </row>
    <row r="87" spans="1:19" ht="51.75" x14ac:dyDescent="0.3">
      <c r="A87" s="837" t="s">
        <v>1763</v>
      </c>
      <c r="B87" s="837" t="s">
        <v>1764</v>
      </c>
      <c r="C87" s="838">
        <v>24</v>
      </c>
      <c r="D87" s="898"/>
      <c r="E87" s="838"/>
      <c r="F87" s="838"/>
      <c r="G87" s="838"/>
      <c r="H87" s="838"/>
      <c r="I87" s="877">
        <v>15</v>
      </c>
      <c r="J87" s="898"/>
      <c r="K87" s="838"/>
      <c r="L87" s="838"/>
      <c r="M87" s="838"/>
      <c r="N87" s="838"/>
      <c r="O87" s="877">
        <v>20</v>
      </c>
      <c r="P87" s="899"/>
      <c r="Q87" s="900"/>
      <c r="R87" s="901"/>
      <c r="S87" s="902"/>
    </row>
    <row r="88" spans="1:19" ht="51.75" x14ac:dyDescent="0.3">
      <c r="A88" s="837" t="s">
        <v>1765</v>
      </c>
      <c r="B88" s="837" t="s">
        <v>1766</v>
      </c>
      <c r="C88" s="838">
        <v>16</v>
      </c>
      <c r="D88" s="898"/>
      <c r="E88" s="838"/>
      <c r="F88" s="838"/>
      <c r="G88" s="838"/>
      <c r="H88" s="838"/>
      <c r="I88" s="877">
        <v>12</v>
      </c>
      <c r="J88" s="898"/>
      <c r="K88" s="838"/>
      <c r="L88" s="838"/>
      <c r="M88" s="838"/>
      <c r="N88" s="838"/>
      <c r="O88" s="877">
        <v>12</v>
      </c>
      <c r="P88" s="899"/>
      <c r="Q88" s="900"/>
      <c r="R88" s="903"/>
      <c r="S88" s="896" t="s">
        <v>1758</v>
      </c>
    </row>
    <row r="89" spans="1:19" ht="51.75" x14ac:dyDescent="0.3">
      <c r="A89" s="837" t="s">
        <v>1767</v>
      </c>
      <c r="B89" s="837" t="s">
        <v>1768</v>
      </c>
      <c r="C89" s="838">
        <v>30</v>
      </c>
      <c r="D89" s="898"/>
      <c r="E89" s="838"/>
      <c r="F89" s="838"/>
      <c r="G89" s="838"/>
      <c r="H89" s="838"/>
      <c r="I89" s="877">
        <v>15</v>
      </c>
      <c r="J89" s="898"/>
      <c r="K89" s="838"/>
      <c r="L89" s="838"/>
      <c r="M89" s="838"/>
      <c r="N89" s="838"/>
      <c r="O89" s="877">
        <v>15</v>
      </c>
      <c r="P89" s="899"/>
      <c r="Q89" s="900"/>
      <c r="R89" s="903"/>
      <c r="S89" s="896" t="s">
        <v>1758</v>
      </c>
    </row>
    <row r="90" spans="1:19" ht="51.75" x14ac:dyDescent="0.3">
      <c r="A90" s="837" t="s">
        <v>1769</v>
      </c>
      <c r="B90" s="837" t="s">
        <v>1770</v>
      </c>
      <c r="C90" s="838">
        <v>24</v>
      </c>
      <c r="D90" s="898"/>
      <c r="E90" s="838"/>
      <c r="F90" s="838"/>
      <c r="G90" s="838"/>
      <c r="H90" s="838"/>
      <c r="I90" s="877">
        <v>13</v>
      </c>
      <c r="J90" s="898"/>
      <c r="K90" s="838"/>
      <c r="L90" s="838"/>
      <c r="M90" s="838"/>
      <c r="N90" s="838"/>
      <c r="O90" s="877">
        <v>13</v>
      </c>
      <c r="P90" s="899"/>
      <c r="Q90" s="900"/>
      <c r="R90" s="904"/>
      <c r="S90" s="896" t="s">
        <v>1758</v>
      </c>
    </row>
    <row r="91" spans="1:19" ht="51.75" x14ac:dyDescent="0.3">
      <c r="A91" s="837" t="s">
        <v>1771</v>
      </c>
      <c r="B91" s="837" t="s">
        <v>1772</v>
      </c>
      <c r="C91" s="838">
        <v>16</v>
      </c>
      <c r="D91" s="898"/>
      <c r="E91" s="838"/>
      <c r="F91" s="838"/>
      <c r="G91" s="838"/>
      <c r="H91" s="838"/>
      <c r="I91" s="877">
        <v>8</v>
      </c>
      <c r="J91" s="898"/>
      <c r="K91" s="838"/>
      <c r="L91" s="838"/>
      <c r="M91" s="838"/>
      <c r="N91" s="838"/>
      <c r="O91" s="877">
        <v>8</v>
      </c>
      <c r="P91" s="899"/>
      <c r="Q91" s="900"/>
      <c r="R91" s="904"/>
      <c r="S91" s="896" t="s">
        <v>1758</v>
      </c>
    </row>
    <row r="92" spans="1:19" ht="51.75" x14ac:dyDescent="0.3">
      <c r="A92" s="837" t="s">
        <v>1773</v>
      </c>
      <c r="B92" s="837" t="s">
        <v>1774</v>
      </c>
      <c r="C92" s="838">
        <v>40</v>
      </c>
      <c r="D92" s="898"/>
      <c r="E92" s="838"/>
      <c r="F92" s="838"/>
      <c r="G92" s="838"/>
      <c r="H92" s="838"/>
      <c r="I92" s="877">
        <v>15</v>
      </c>
      <c r="J92" s="898"/>
      <c r="K92" s="838"/>
      <c r="L92" s="838"/>
      <c r="M92" s="838"/>
      <c r="N92" s="838"/>
      <c r="O92" s="877">
        <v>15</v>
      </c>
      <c r="P92" s="899"/>
      <c r="Q92" s="900"/>
      <c r="R92" s="904"/>
      <c r="S92" s="896" t="s">
        <v>1758</v>
      </c>
    </row>
    <row r="93" spans="1:19" ht="40.5" customHeight="1" x14ac:dyDescent="0.3">
      <c r="A93" s="878" t="s">
        <v>1775</v>
      </c>
      <c r="B93" s="878" t="s">
        <v>1776</v>
      </c>
      <c r="C93" s="825">
        <v>40</v>
      </c>
      <c r="D93" s="825"/>
      <c r="E93" s="825"/>
      <c r="F93" s="838"/>
      <c r="G93" s="838"/>
      <c r="H93" s="838"/>
      <c r="I93" s="838"/>
      <c r="J93" s="838"/>
      <c r="K93" s="838"/>
      <c r="L93" s="838"/>
      <c r="M93" s="838"/>
      <c r="N93" s="838"/>
      <c r="O93" s="838"/>
      <c r="P93" s="905">
        <v>1000000</v>
      </c>
      <c r="Q93" s="887"/>
      <c r="R93" s="904"/>
      <c r="S93" s="902" t="s">
        <v>1777</v>
      </c>
    </row>
    <row r="94" spans="1:19" ht="34.5" x14ac:dyDescent="0.3">
      <c r="A94" s="837" t="s">
        <v>1778</v>
      </c>
      <c r="B94" s="837" t="s">
        <v>1779</v>
      </c>
      <c r="C94" s="838">
        <v>12</v>
      </c>
      <c r="D94" s="838"/>
      <c r="E94" s="838"/>
      <c r="F94" s="877">
        <v>12</v>
      </c>
      <c r="G94" s="838"/>
      <c r="H94" s="838"/>
      <c r="I94" s="838"/>
      <c r="J94" s="838"/>
      <c r="K94" s="838"/>
      <c r="L94" s="838"/>
      <c r="M94" s="838"/>
      <c r="N94" s="838"/>
      <c r="O94" s="838"/>
      <c r="P94" s="906"/>
      <c r="Q94" s="894"/>
      <c r="R94" s="904"/>
      <c r="S94" s="896"/>
    </row>
    <row r="95" spans="1:19" ht="34.5" x14ac:dyDescent="0.3">
      <c r="A95" s="837" t="s">
        <v>1780</v>
      </c>
      <c r="B95" s="837" t="s">
        <v>1779</v>
      </c>
      <c r="C95" s="838">
        <v>10</v>
      </c>
      <c r="D95" s="838"/>
      <c r="E95" s="838"/>
      <c r="F95" s="877">
        <v>10</v>
      </c>
      <c r="G95" s="838"/>
      <c r="H95" s="838"/>
      <c r="I95" s="838"/>
      <c r="J95" s="838"/>
      <c r="K95" s="838"/>
      <c r="L95" s="838"/>
      <c r="M95" s="838"/>
      <c r="N95" s="838"/>
      <c r="O95" s="838"/>
      <c r="P95" s="906"/>
      <c r="Q95" s="894"/>
      <c r="R95" s="904"/>
      <c r="S95" s="896"/>
    </row>
    <row r="96" spans="1:19" ht="34.5" x14ac:dyDescent="0.3">
      <c r="A96" s="837" t="s">
        <v>1781</v>
      </c>
      <c r="B96" s="837" t="s">
        <v>1779</v>
      </c>
      <c r="C96" s="838">
        <v>18</v>
      </c>
      <c r="D96" s="838"/>
      <c r="E96" s="838"/>
      <c r="F96" s="877">
        <v>18</v>
      </c>
      <c r="G96" s="838"/>
      <c r="H96" s="838"/>
      <c r="I96" s="838"/>
      <c r="J96" s="838"/>
      <c r="K96" s="838"/>
      <c r="L96" s="838"/>
      <c r="M96" s="838"/>
      <c r="N96" s="838"/>
      <c r="O96" s="838"/>
      <c r="P96" s="906"/>
      <c r="Q96" s="894"/>
      <c r="R96" s="904"/>
      <c r="S96" s="896"/>
    </row>
    <row r="97" spans="1:19" ht="30" x14ac:dyDescent="0.3">
      <c r="A97" s="878" t="s">
        <v>1782</v>
      </c>
      <c r="B97" s="878" t="s">
        <v>1783</v>
      </c>
      <c r="C97" s="825">
        <v>5</v>
      </c>
      <c r="D97" s="825"/>
      <c r="E97" s="825"/>
      <c r="F97" s="825"/>
      <c r="G97" s="825"/>
      <c r="H97" s="825"/>
      <c r="I97" s="796">
        <v>5</v>
      </c>
      <c r="J97" s="825"/>
      <c r="K97" s="825"/>
      <c r="L97" s="825"/>
      <c r="M97" s="825"/>
      <c r="N97" s="825"/>
      <c r="O97" s="825"/>
      <c r="P97" s="887"/>
      <c r="Q97" s="907"/>
      <c r="R97" s="903"/>
      <c r="S97" s="896" t="s">
        <v>1784</v>
      </c>
    </row>
    <row r="98" spans="1:19" ht="51.75" x14ac:dyDescent="0.3">
      <c r="A98" s="837" t="s">
        <v>1785</v>
      </c>
      <c r="B98" s="837" t="s">
        <v>1786</v>
      </c>
      <c r="C98" s="838">
        <v>3</v>
      </c>
      <c r="D98" s="838"/>
      <c r="E98" s="838"/>
      <c r="F98" s="877">
        <v>3</v>
      </c>
      <c r="G98" s="838"/>
      <c r="H98" s="838"/>
      <c r="I98" s="838"/>
      <c r="J98" s="838"/>
      <c r="K98" s="838"/>
      <c r="L98" s="838"/>
      <c r="M98" s="838"/>
      <c r="N98" s="838"/>
      <c r="O98" s="838"/>
      <c r="P98" s="906"/>
      <c r="Q98" s="908"/>
      <c r="R98" s="895"/>
      <c r="S98" s="896" t="s">
        <v>1787</v>
      </c>
    </row>
    <row r="99" spans="1:19" ht="34.5" x14ac:dyDescent="0.3">
      <c r="A99" s="837" t="s">
        <v>1788</v>
      </c>
      <c r="B99" s="837" t="s">
        <v>1789</v>
      </c>
      <c r="C99" s="838">
        <v>1</v>
      </c>
      <c r="D99" s="838"/>
      <c r="E99" s="838"/>
      <c r="F99" s="877">
        <v>1</v>
      </c>
      <c r="G99" s="838"/>
      <c r="H99" s="838"/>
      <c r="I99" s="838"/>
      <c r="J99" s="838"/>
      <c r="K99" s="838"/>
      <c r="L99" s="838"/>
      <c r="M99" s="838"/>
      <c r="N99" s="838"/>
      <c r="O99" s="838"/>
      <c r="P99" s="906"/>
      <c r="Q99" s="894"/>
      <c r="R99" s="895"/>
      <c r="S99" s="896" t="s">
        <v>1758</v>
      </c>
    </row>
    <row r="100" spans="1:19" ht="34.5" x14ac:dyDescent="0.3">
      <c r="A100" s="837" t="s">
        <v>1790</v>
      </c>
      <c r="B100" s="837" t="s">
        <v>1791</v>
      </c>
      <c r="C100" s="838">
        <v>1</v>
      </c>
      <c r="D100" s="838"/>
      <c r="E100" s="838"/>
      <c r="F100" s="838"/>
      <c r="G100" s="838"/>
      <c r="H100" s="838"/>
      <c r="I100" s="838"/>
      <c r="J100" s="838"/>
      <c r="K100" s="838"/>
      <c r="L100" s="838"/>
      <c r="M100" s="838"/>
      <c r="N100" s="838"/>
      <c r="O100" s="838"/>
      <c r="P100" s="906"/>
      <c r="Q100" s="894"/>
      <c r="R100" s="895"/>
      <c r="S100" s="896" t="s">
        <v>1792</v>
      </c>
    </row>
    <row r="101" spans="1:19" ht="34.5" x14ac:dyDescent="0.3">
      <c r="A101" s="878" t="s">
        <v>1793</v>
      </c>
      <c r="B101" s="837" t="s">
        <v>1794</v>
      </c>
      <c r="C101" s="825">
        <v>4</v>
      </c>
      <c r="D101" s="825"/>
      <c r="E101" s="825"/>
      <c r="F101" s="825"/>
      <c r="G101" s="825"/>
      <c r="H101" s="825"/>
      <c r="I101" s="825"/>
      <c r="J101" s="825"/>
      <c r="K101" s="825"/>
      <c r="L101" s="838"/>
      <c r="M101" s="838"/>
      <c r="N101" s="838"/>
      <c r="O101" s="838"/>
      <c r="P101" s="887">
        <v>231770</v>
      </c>
      <c r="Q101" s="894"/>
      <c r="R101" s="895"/>
      <c r="S101" s="896" t="s">
        <v>1792</v>
      </c>
    </row>
    <row r="102" spans="1:19" ht="34.5" x14ac:dyDescent="0.3">
      <c r="A102" s="837" t="s">
        <v>1795</v>
      </c>
      <c r="B102" s="837" t="s">
        <v>1796</v>
      </c>
      <c r="C102" s="838">
        <v>1</v>
      </c>
      <c r="D102" s="838"/>
      <c r="E102" s="838"/>
      <c r="F102" s="838"/>
      <c r="G102" s="838"/>
      <c r="H102" s="838"/>
      <c r="I102" s="838"/>
      <c r="J102" s="838"/>
      <c r="K102" s="838"/>
      <c r="L102" s="838"/>
      <c r="M102" s="838"/>
      <c r="N102" s="838"/>
      <c r="O102" s="838"/>
      <c r="P102" s="906"/>
      <c r="Q102" s="894"/>
      <c r="R102" s="895"/>
      <c r="S102" s="896" t="s">
        <v>1792</v>
      </c>
    </row>
    <row r="103" spans="1:19" ht="34.5" x14ac:dyDescent="0.3">
      <c r="A103" s="837" t="s">
        <v>1797</v>
      </c>
      <c r="B103" s="837" t="s">
        <v>1798</v>
      </c>
      <c r="C103" s="838">
        <v>2</v>
      </c>
      <c r="D103" s="838"/>
      <c r="E103" s="838"/>
      <c r="F103" s="838"/>
      <c r="G103" s="838"/>
      <c r="H103" s="838"/>
      <c r="I103" s="838"/>
      <c r="J103" s="838"/>
      <c r="K103" s="838"/>
      <c r="L103" s="838"/>
      <c r="M103" s="838"/>
      <c r="N103" s="838"/>
      <c r="O103" s="838"/>
      <c r="P103" s="906"/>
      <c r="Q103" s="894"/>
      <c r="R103" s="895"/>
      <c r="S103" s="896" t="s">
        <v>1792</v>
      </c>
    </row>
    <row r="104" spans="1:19" ht="34.5" x14ac:dyDescent="0.3">
      <c r="A104" s="878" t="s">
        <v>1799</v>
      </c>
      <c r="B104" s="878" t="s">
        <v>1800</v>
      </c>
      <c r="C104" s="825"/>
      <c r="D104" s="825"/>
      <c r="E104" s="838"/>
      <c r="F104" s="838"/>
      <c r="G104" s="838"/>
      <c r="H104" s="838"/>
      <c r="I104" s="838"/>
      <c r="J104" s="838"/>
      <c r="K104" s="838"/>
      <c r="L104" s="838"/>
      <c r="M104" s="838"/>
      <c r="N104" s="838"/>
      <c r="O104" s="838"/>
      <c r="P104" s="909">
        <v>955600</v>
      </c>
      <c r="Q104" s="894"/>
      <c r="R104" s="895"/>
      <c r="S104" s="896" t="s">
        <v>1792</v>
      </c>
    </row>
    <row r="105" spans="1:19" ht="50.25" customHeight="1" x14ac:dyDescent="0.3">
      <c r="A105" s="837" t="s">
        <v>1801</v>
      </c>
      <c r="B105" s="837" t="s">
        <v>1802</v>
      </c>
      <c r="C105" s="838">
        <v>7</v>
      </c>
      <c r="D105" s="838"/>
      <c r="E105" s="877">
        <v>2</v>
      </c>
      <c r="F105" s="838"/>
      <c r="G105" s="877">
        <v>2</v>
      </c>
      <c r="H105" s="838"/>
      <c r="I105" s="838"/>
      <c r="J105" s="877">
        <v>2</v>
      </c>
      <c r="K105" s="838"/>
      <c r="L105" s="838"/>
      <c r="M105" s="877">
        <v>1</v>
      </c>
      <c r="N105" s="838"/>
      <c r="O105" s="838"/>
      <c r="P105" s="910"/>
      <c r="Q105" s="894"/>
      <c r="R105" s="895"/>
      <c r="S105" s="896" t="s">
        <v>1803</v>
      </c>
    </row>
    <row r="106" spans="1:19" ht="78" customHeight="1" x14ac:dyDescent="0.3">
      <c r="A106" s="837" t="s">
        <v>1804</v>
      </c>
      <c r="B106" s="837" t="s">
        <v>1805</v>
      </c>
      <c r="C106" s="838">
        <v>25</v>
      </c>
      <c r="D106" s="898"/>
      <c r="E106" s="838"/>
      <c r="F106" s="877">
        <v>10</v>
      </c>
      <c r="G106" s="838"/>
      <c r="H106" s="838"/>
      <c r="I106" s="877">
        <v>10</v>
      </c>
      <c r="J106" s="898"/>
      <c r="K106" s="838"/>
      <c r="L106" s="838"/>
      <c r="M106" s="838"/>
      <c r="N106" s="838"/>
      <c r="O106" s="877">
        <v>5</v>
      </c>
      <c r="P106" s="899"/>
      <c r="Q106" s="894"/>
      <c r="R106" s="895"/>
      <c r="S106" s="896" t="s">
        <v>1803</v>
      </c>
    </row>
    <row r="107" spans="1:19" ht="78" customHeight="1" x14ac:dyDescent="0.3">
      <c r="A107" s="837" t="s">
        <v>1806</v>
      </c>
      <c r="B107" s="837" t="s">
        <v>1807</v>
      </c>
      <c r="C107" s="838">
        <v>200</v>
      </c>
      <c r="D107" s="898"/>
      <c r="E107" s="838"/>
      <c r="F107" s="838"/>
      <c r="G107" s="838"/>
      <c r="H107" s="838"/>
      <c r="I107" s="877">
        <v>100</v>
      </c>
      <c r="J107" s="898"/>
      <c r="K107" s="838"/>
      <c r="L107" s="838"/>
      <c r="M107" s="838"/>
      <c r="N107" s="838"/>
      <c r="O107" s="877">
        <v>100</v>
      </c>
      <c r="P107" s="899"/>
      <c r="Q107" s="894"/>
      <c r="R107" s="895"/>
      <c r="S107" s="896" t="s">
        <v>1803</v>
      </c>
    </row>
    <row r="108" spans="1:19" ht="71.25" customHeight="1" x14ac:dyDescent="0.3">
      <c r="A108" s="837" t="s">
        <v>1808</v>
      </c>
      <c r="B108" s="837" t="s">
        <v>1809</v>
      </c>
      <c r="C108" s="838">
        <v>7</v>
      </c>
      <c r="D108" s="898"/>
      <c r="E108" s="877">
        <v>4</v>
      </c>
      <c r="F108" s="838"/>
      <c r="G108" s="838"/>
      <c r="H108" s="838"/>
      <c r="I108" s="877">
        <v>2</v>
      </c>
      <c r="J108" s="898"/>
      <c r="K108" s="838"/>
      <c r="L108" s="877">
        <v>1</v>
      </c>
      <c r="M108" s="838"/>
      <c r="N108" s="838"/>
      <c r="O108" s="838"/>
      <c r="P108" s="899"/>
      <c r="Q108" s="894"/>
      <c r="R108" s="895"/>
      <c r="S108" s="896" t="s">
        <v>1803</v>
      </c>
    </row>
    <row r="109" spans="1:19" ht="76.5" customHeight="1" x14ac:dyDescent="0.3">
      <c r="A109" s="837" t="s">
        <v>1810</v>
      </c>
      <c r="B109" s="837" t="s">
        <v>1811</v>
      </c>
      <c r="C109" s="838">
        <v>30</v>
      </c>
      <c r="D109" s="877">
        <v>30</v>
      </c>
      <c r="E109" s="838"/>
      <c r="F109" s="838"/>
      <c r="G109" s="838"/>
      <c r="H109" s="838"/>
      <c r="I109" s="838"/>
      <c r="J109" s="898"/>
      <c r="K109" s="838"/>
      <c r="L109" s="838"/>
      <c r="M109" s="838"/>
      <c r="N109" s="838"/>
      <c r="O109" s="838"/>
      <c r="P109" s="899"/>
      <c r="Q109" s="894"/>
      <c r="R109" s="895"/>
      <c r="S109" s="896" t="s">
        <v>1803</v>
      </c>
    </row>
    <row r="110" spans="1:19" ht="52.5" customHeight="1" x14ac:dyDescent="0.3">
      <c r="A110" s="911" t="s">
        <v>1812</v>
      </c>
      <c r="B110" s="912" t="s">
        <v>1813</v>
      </c>
      <c r="C110" s="913">
        <v>7</v>
      </c>
      <c r="D110" s="877">
        <v>7</v>
      </c>
      <c r="E110" s="898"/>
      <c r="F110" s="898"/>
      <c r="G110" s="898"/>
      <c r="H110" s="898"/>
      <c r="I110" s="898"/>
      <c r="J110" s="898"/>
      <c r="K110" s="898"/>
      <c r="L110" s="898"/>
      <c r="M110" s="898"/>
      <c r="N110" s="898"/>
      <c r="O110" s="898"/>
      <c r="P110" s="910"/>
      <c r="Q110" s="894"/>
      <c r="R110" s="895"/>
      <c r="S110" s="896" t="s">
        <v>1803</v>
      </c>
    </row>
    <row r="111" spans="1:19" ht="54" customHeight="1" x14ac:dyDescent="0.3">
      <c r="A111" s="878" t="s">
        <v>1814</v>
      </c>
      <c r="B111" s="878" t="s">
        <v>1639</v>
      </c>
      <c r="C111" s="825">
        <v>1</v>
      </c>
      <c r="D111" s="838"/>
      <c r="E111" s="838"/>
      <c r="F111" s="838"/>
      <c r="G111" s="838"/>
      <c r="H111" s="838"/>
      <c r="I111" s="838"/>
      <c r="J111" s="838"/>
      <c r="K111" s="838"/>
      <c r="L111" s="838"/>
      <c r="M111" s="838"/>
      <c r="N111" s="838"/>
      <c r="O111" s="877">
        <v>1</v>
      </c>
      <c r="P111" s="887">
        <v>185000</v>
      </c>
      <c r="Q111" s="894"/>
      <c r="R111" s="895"/>
      <c r="S111" s="896" t="s">
        <v>1803</v>
      </c>
    </row>
    <row r="112" spans="1:19" ht="49.5" customHeight="1" x14ac:dyDescent="0.3">
      <c r="A112" s="878" t="s">
        <v>1815</v>
      </c>
      <c r="B112" s="878" t="s">
        <v>1816</v>
      </c>
      <c r="C112" s="825">
        <v>2</v>
      </c>
      <c r="D112" s="838"/>
      <c r="E112" s="838"/>
      <c r="F112" s="838"/>
      <c r="G112" s="838"/>
      <c r="H112" s="838"/>
      <c r="I112" s="877">
        <v>1</v>
      </c>
      <c r="J112" s="838"/>
      <c r="K112" s="838"/>
      <c r="L112" s="838"/>
      <c r="M112" s="838"/>
      <c r="N112" s="898"/>
      <c r="O112" s="877">
        <v>1</v>
      </c>
      <c r="P112" s="887">
        <v>30000</v>
      </c>
      <c r="Q112" s="894"/>
      <c r="R112" s="895"/>
      <c r="S112" s="896" t="s">
        <v>1803</v>
      </c>
    </row>
    <row r="113" spans="1:19" ht="50.25" customHeight="1" x14ac:dyDescent="0.3">
      <c r="A113" s="878" t="s">
        <v>1817</v>
      </c>
      <c r="B113" s="878" t="s">
        <v>1818</v>
      </c>
      <c r="C113" s="825">
        <v>2</v>
      </c>
      <c r="D113" s="838"/>
      <c r="E113" s="898"/>
      <c r="F113" s="877">
        <v>1</v>
      </c>
      <c r="G113" s="838"/>
      <c r="H113" s="838"/>
      <c r="I113" s="838"/>
      <c r="J113" s="838"/>
      <c r="K113" s="898"/>
      <c r="L113" s="877">
        <v>1</v>
      </c>
      <c r="M113" s="838"/>
      <c r="N113" s="838"/>
      <c r="O113" s="838"/>
      <c r="P113" s="887">
        <v>10000</v>
      </c>
      <c r="Q113" s="894"/>
      <c r="R113" s="895"/>
      <c r="S113" s="896" t="s">
        <v>1803</v>
      </c>
    </row>
    <row r="114" spans="1:19" ht="42" customHeight="1" x14ac:dyDescent="0.3">
      <c r="A114" s="805" t="s">
        <v>1819</v>
      </c>
      <c r="B114" s="805" t="s">
        <v>1820</v>
      </c>
      <c r="C114" s="821"/>
      <c r="D114" s="821"/>
      <c r="E114" s="821"/>
      <c r="F114" s="821"/>
      <c r="G114" s="821"/>
      <c r="H114" s="821"/>
      <c r="I114" s="821"/>
      <c r="J114" s="821"/>
      <c r="K114" s="821"/>
      <c r="L114" s="821"/>
      <c r="M114" s="821"/>
      <c r="N114" s="821"/>
      <c r="O114" s="821"/>
      <c r="P114" s="823">
        <f>+P115+P127+P138+P140+P142+P146+P148</f>
        <v>265208832</v>
      </c>
      <c r="Q114" s="823"/>
      <c r="R114" s="823"/>
      <c r="S114" s="805"/>
    </row>
    <row r="115" spans="1:19" ht="43.5" customHeight="1" x14ac:dyDescent="0.3">
      <c r="A115" s="914" t="s">
        <v>1821</v>
      </c>
      <c r="B115" s="914" t="s">
        <v>1822</v>
      </c>
      <c r="C115" s="915">
        <v>134</v>
      </c>
      <c r="D115" s="916"/>
      <c r="E115" s="916"/>
      <c r="F115" s="916"/>
      <c r="G115" s="916"/>
      <c r="H115" s="916"/>
      <c r="I115" s="916"/>
      <c r="J115" s="916"/>
      <c r="K115" s="916"/>
      <c r="L115" s="916"/>
      <c r="M115" s="916"/>
      <c r="N115" s="916"/>
      <c r="O115" s="916"/>
      <c r="P115" s="917">
        <v>90005864</v>
      </c>
      <c r="Q115" s="871"/>
      <c r="R115" s="871"/>
      <c r="S115" s="872"/>
    </row>
    <row r="116" spans="1:19" ht="34.5" x14ac:dyDescent="0.3">
      <c r="A116" s="911" t="s">
        <v>1823</v>
      </c>
      <c r="B116" s="837" t="s">
        <v>1824</v>
      </c>
      <c r="C116" s="838">
        <v>9</v>
      </c>
      <c r="D116" s="869"/>
      <c r="E116" s="869"/>
      <c r="F116" s="869"/>
      <c r="G116" s="869"/>
      <c r="H116" s="869"/>
      <c r="I116" s="869"/>
      <c r="J116" s="869"/>
      <c r="K116" s="869"/>
      <c r="L116" s="869"/>
      <c r="M116" s="869"/>
      <c r="N116" s="869"/>
      <c r="O116" s="869"/>
      <c r="P116" s="871"/>
      <c r="Q116" s="871"/>
      <c r="R116" s="871"/>
      <c r="S116" s="872"/>
    </row>
    <row r="117" spans="1:19" ht="34.5" x14ac:dyDescent="0.3">
      <c r="A117" s="911" t="s">
        <v>1825</v>
      </c>
      <c r="B117" s="837" t="s">
        <v>1824</v>
      </c>
      <c r="C117" s="838">
        <v>34</v>
      </c>
      <c r="D117" s="869"/>
      <c r="E117" s="869"/>
      <c r="F117" s="869"/>
      <c r="G117" s="869"/>
      <c r="H117" s="869"/>
      <c r="I117" s="869"/>
      <c r="J117" s="869"/>
      <c r="K117" s="869"/>
      <c r="L117" s="869"/>
      <c r="M117" s="869"/>
      <c r="N117" s="869"/>
      <c r="O117" s="869"/>
      <c r="P117" s="871"/>
      <c r="Q117" s="871"/>
      <c r="R117" s="871"/>
      <c r="S117" s="872"/>
    </row>
    <row r="118" spans="1:19" ht="34.5" x14ac:dyDescent="0.3">
      <c r="A118" s="837" t="s">
        <v>1826</v>
      </c>
      <c r="B118" s="837" t="s">
        <v>1824</v>
      </c>
      <c r="C118" s="838">
        <v>8</v>
      </c>
      <c r="D118" s="869"/>
      <c r="E118" s="869"/>
      <c r="F118" s="869"/>
      <c r="G118" s="869"/>
      <c r="H118" s="869"/>
      <c r="I118" s="869"/>
      <c r="J118" s="869"/>
      <c r="K118" s="869"/>
      <c r="L118" s="869"/>
      <c r="M118" s="869"/>
      <c r="N118" s="869"/>
      <c r="O118" s="869"/>
      <c r="P118" s="871"/>
      <c r="Q118" s="871"/>
      <c r="R118" s="871"/>
      <c r="S118" s="872"/>
    </row>
    <row r="119" spans="1:19" ht="34.5" x14ac:dyDescent="0.3">
      <c r="A119" s="911" t="s">
        <v>1827</v>
      </c>
      <c r="B119" s="837" t="s">
        <v>1824</v>
      </c>
      <c r="C119" s="838">
        <v>20</v>
      </c>
      <c r="D119" s="869"/>
      <c r="E119" s="869"/>
      <c r="F119" s="869"/>
      <c r="G119" s="869"/>
      <c r="H119" s="869"/>
      <c r="I119" s="869"/>
      <c r="J119" s="869"/>
      <c r="K119" s="869"/>
      <c r="L119" s="869"/>
      <c r="M119" s="869"/>
      <c r="N119" s="869"/>
      <c r="O119" s="869"/>
      <c r="P119" s="871"/>
      <c r="Q119" s="871"/>
      <c r="R119" s="871"/>
      <c r="S119" s="872"/>
    </row>
    <row r="120" spans="1:19" ht="34.5" x14ac:dyDescent="0.3">
      <c r="A120" s="911" t="s">
        <v>1828</v>
      </c>
      <c r="B120" s="837" t="s">
        <v>1824</v>
      </c>
      <c r="C120" s="838">
        <v>1</v>
      </c>
      <c r="D120" s="869"/>
      <c r="E120" s="869"/>
      <c r="F120" s="869"/>
      <c r="G120" s="869"/>
      <c r="H120" s="869"/>
      <c r="I120" s="869"/>
      <c r="J120" s="869"/>
      <c r="K120" s="869"/>
      <c r="L120" s="869"/>
      <c r="M120" s="869"/>
      <c r="N120" s="869"/>
      <c r="O120" s="869"/>
      <c r="P120" s="871"/>
      <c r="Q120" s="871"/>
      <c r="R120" s="871"/>
      <c r="S120" s="872"/>
    </row>
    <row r="121" spans="1:19" ht="34.5" x14ac:dyDescent="0.3">
      <c r="A121" s="872" t="s">
        <v>1829</v>
      </c>
      <c r="B121" s="837" t="s">
        <v>1824</v>
      </c>
      <c r="C121" s="918">
        <v>13</v>
      </c>
      <c r="D121" s="869"/>
      <c r="E121" s="869"/>
      <c r="F121" s="869"/>
      <c r="G121" s="869"/>
      <c r="H121" s="869"/>
      <c r="I121" s="869"/>
      <c r="J121" s="869"/>
      <c r="K121" s="869"/>
      <c r="L121" s="869"/>
      <c r="M121" s="869"/>
      <c r="N121" s="869"/>
      <c r="O121" s="869"/>
      <c r="P121" s="871"/>
      <c r="Q121" s="871"/>
      <c r="R121" s="871"/>
      <c r="S121" s="872"/>
    </row>
    <row r="122" spans="1:19" ht="34.5" x14ac:dyDescent="0.3">
      <c r="A122" s="872" t="s">
        <v>1830</v>
      </c>
      <c r="B122" s="837" t="s">
        <v>1824</v>
      </c>
      <c r="C122" s="918">
        <v>40</v>
      </c>
      <c r="D122" s="869"/>
      <c r="E122" s="869"/>
      <c r="F122" s="869"/>
      <c r="G122" s="869"/>
      <c r="H122" s="869"/>
      <c r="I122" s="869"/>
      <c r="J122" s="869"/>
      <c r="K122" s="869"/>
      <c r="L122" s="869"/>
      <c r="M122" s="869"/>
      <c r="N122" s="869"/>
      <c r="O122" s="869"/>
      <c r="P122" s="871"/>
      <c r="Q122" s="871"/>
      <c r="R122" s="871"/>
      <c r="S122" s="872"/>
    </row>
    <row r="123" spans="1:19" ht="34.5" x14ac:dyDescent="0.3">
      <c r="A123" s="872" t="s">
        <v>1831</v>
      </c>
      <c r="B123" s="837" t="s">
        <v>1824</v>
      </c>
      <c r="C123" s="918">
        <v>1</v>
      </c>
      <c r="D123" s="869"/>
      <c r="E123" s="869"/>
      <c r="F123" s="869"/>
      <c r="G123" s="869"/>
      <c r="H123" s="869"/>
      <c r="I123" s="869"/>
      <c r="J123" s="869"/>
      <c r="K123" s="869"/>
      <c r="L123" s="869"/>
      <c r="M123" s="869"/>
      <c r="N123" s="869"/>
      <c r="O123" s="869"/>
      <c r="P123" s="871"/>
      <c r="Q123" s="871"/>
      <c r="R123" s="871"/>
      <c r="S123" s="872"/>
    </row>
    <row r="124" spans="1:19" ht="34.5" x14ac:dyDescent="0.3">
      <c r="A124" s="872" t="s">
        <v>1832</v>
      </c>
      <c r="B124" s="837" t="s">
        <v>1824</v>
      </c>
      <c r="C124" s="918">
        <v>1</v>
      </c>
      <c r="D124" s="869"/>
      <c r="E124" s="869"/>
      <c r="F124" s="869"/>
      <c r="G124" s="869"/>
      <c r="H124" s="869"/>
      <c r="I124" s="869"/>
      <c r="J124" s="869"/>
      <c r="K124" s="869"/>
      <c r="L124" s="869"/>
      <c r="M124" s="869"/>
      <c r="N124" s="869"/>
      <c r="O124" s="869"/>
      <c r="P124" s="871"/>
      <c r="Q124" s="871"/>
      <c r="R124" s="871"/>
      <c r="S124" s="872"/>
    </row>
    <row r="125" spans="1:19" ht="34.5" x14ac:dyDescent="0.3">
      <c r="A125" s="872" t="s">
        <v>1833</v>
      </c>
      <c r="B125" s="837" t="s">
        <v>1824</v>
      </c>
      <c r="C125" s="918">
        <v>2</v>
      </c>
      <c r="D125" s="869"/>
      <c r="E125" s="869"/>
      <c r="F125" s="869"/>
      <c r="G125" s="869"/>
      <c r="H125" s="869"/>
      <c r="I125" s="869"/>
      <c r="J125" s="869"/>
      <c r="K125" s="869"/>
      <c r="L125" s="869"/>
      <c r="M125" s="869"/>
      <c r="N125" s="869"/>
      <c r="O125" s="869"/>
      <c r="P125" s="871"/>
      <c r="Q125" s="871"/>
      <c r="R125" s="871"/>
      <c r="S125" s="872"/>
    </row>
    <row r="126" spans="1:19" ht="34.5" x14ac:dyDescent="0.3">
      <c r="A126" s="872" t="s">
        <v>1834</v>
      </c>
      <c r="B126" s="837" t="s">
        <v>1835</v>
      </c>
      <c r="C126" s="918">
        <v>1</v>
      </c>
      <c r="D126" s="869"/>
      <c r="E126" s="869"/>
      <c r="F126" s="869"/>
      <c r="G126" s="869"/>
      <c r="H126" s="869"/>
      <c r="I126" s="869"/>
      <c r="J126" s="869"/>
      <c r="K126" s="869"/>
      <c r="L126" s="869"/>
      <c r="M126" s="869"/>
      <c r="N126" s="869"/>
      <c r="O126" s="869"/>
      <c r="P126" s="871"/>
      <c r="Q126" s="871"/>
      <c r="R126" s="871"/>
      <c r="S126" s="872"/>
    </row>
    <row r="127" spans="1:19" ht="46.5" x14ac:dyDescent="0.3">
      <c r="A127" s="914" t="s">
        <v>1836</v>
      </c>
      <c r="B127" s="914" t="s">
        <v>1837</v>
      </c>
      <c r="C127" s="915">
        <f>+C128+C129+C130+C131+C132+C133+C134+C136+C137</f>
        <v>258</v>
      </c>
      <c r="D127" s="919"/>
      <c r="E127" s="919"/>
      <c r="F127" s="919"/>
      <c r="G127" s="919"/>
      <c r="H127" s="919"/>
      <c r="I127" s="919"/>
      <c r="J127" s="919"/>
      <c r="K127" s="919"/>
      <c r="L127" s="919"/>
      <c r="M127" s="919"/>
      <c r="N127" s="919"/>
      <c r="O127" s="919">
        <v>258</v>
      </c>
      <c r="P127" s="920">
        <v>4203000</v>
      </c>
      <c r="Q127" s="917"/>
      <c r="R127" s="871"/>
      <c r="S127" s="872"/>
    </row>
    <row r="128" spans="1:19" ht="37.5" customHeight="1" x14ac:dyDescent="0.3">
      <c r="A128" s="921" t="s">
        <v>1838</v>
      </c>
      <c r="B128" s="837" t="s">
        <v>1839</v>
      </c>
      <c r="C128" s="838">
        <v>15</v>
      </c>
      <c r="D128" s="869"/>
      <c r="E128" s="869"/>
      <c r="F128" s="869"/>
      <c r="G128" s="869"/>
      <c r="H128" s="869"/>
      <c r="I128" s="869"/>
      <c r="J128" s="869"/>
      <c r="K128" s="869"/>
      <c r="L128" s="869"/>
      <c r="M128" s="869"/>
      <c r="N128" s="869"/>
      <c r="O128" s="869"/>
      <c r="P128" s="871"/>
      <c r="Q128" s="871"/>
      <c r="R128" s="871"/>
      <c r="S128" s="872"/>
    </row>
    <row r="129" spans="1:19" ht="34.5" x14ac:dyDescent="0.3">
      <c r="A129" s="921" t="s">
        <v>1840</v>
      </c>
      <c r="B129" s="837" t="s">
        <v>1839</v>
      </c>
      <c r="C129" s="838">
        <v>2</v>
      </c>
      <c r="D129" s="869"/>
      <c r="E129" s="869"/>
      <c r="F129" s="869"/>
      <c r="G129" s="869"/>
      <c r="H129" s="869"/>
      <c r="I129" s="869"/>
      <c r="J129" s="869"/>
      <c r="K129" s="869"/>
      <c r="L129" s="869"/>
      <c r="M129" s="869"/>
      <c r="N129" s="869"/>
      <c r="O129" s="869"/>
      <c r="P129" s="871"/>
      <c r="Q129" s="871"/>
      <c r="R129" s="871"/>
      <c r="S129" s="872"/>
    </row>
    <row r="130" spans="1:19" ht="34.5" x14ac:dyDescent="0.3">
      <c r="A130" s="921" t="s">
        <v>1841</v>
      </c>
      <c r="B130" s="837" t="s">
        <v>1839</v>
      </c>
      <c r="C130" s="838">
        <v>2</v>
      </c>
      <c r="D130" s="869"/>
      <c r="E130" s="869"/>
      <c r="F130" s="869"/>
      <c r="G130" s="869"/>
      <c r="H130" s="869"/>
      <c r="I130" s="869"/>
      <c r="J130" s="869"/>
      <c r="K130" s="869"/>
      <c r="L130" s="869"/>
      <c r="M130" s="869"/>
      <c r="N130" s="869"/>
      <c r="O130" s="869"/>
      <c r="P130" s="871"/>
      <c r="Q130" s="871"/>
      <c r="R130" s="871"/>
      <c r="S130" s="872"/>
    </row>
    <row r="131" spans="1:19" ht="34.5" x14ac:dyDescent="0.3">
      <c r="A131" s="921" t="s">
        <v>1842</v>
      </c>
      <c r="B131" s="837" t="s">
        <v>1839</v>
      </c>
      <c r="C131" s="838">
        <v>2</v>
      </c>
      <c r="D131" s="869"/>
      <c r="E131" s="869"/>
      <c r="F131" s="869"/>
      <c r="G131" s="869"/>
      <c r="H131" s="869"/>
      <c r="I131" s="869"/>
      <c r="J131" s="869"/>
      <c r="K131" s="869"/>
      <c r="L131" s="869"/>
      <c r="M131" s="869"/>
      <c r="N131" s="869"/>
      <c r="O131" s="869"/>
      <c r="P131" s="871"/>
      <c r="Q131" s="871"/>
      <c r="R131" s="871"/>
      <c r="S131" s="872"/>
    </row>
    <row r="132" spans="1:19" ht="34.5" x14ac:dyDescent="0.3">
      <c r="A132" s="921" t="s">
        <v>1843</v>
      </c>
      <c r="B132" s="837" t="s">
        <v>1839</v>
      </c>
      <c r="C132" s="838">
        <v>2</v>
      </c>
      <c r="D132" s="869"/>
      <c r="E132" s="869"/>
      <c r="F132" s="869"/>
      <c r="G132" s="869"/>
      <c r="H132" s="869"/>
      <c r="I132" s="869"/>
      <c r="J132" s="869"/>
      <c r="K132" s="869"/>
      <c r="L132" s="869"/>
      <c r="M132" s="869"/>
      <c r="N132" s="869"/>
      <c r="O132" s="869"/>
      <c r="P132" s="871"/>
      <c r="Q132" s="871"/>
      <c r="R132" s="871"/>
      <c r="S132" s="872"/>
    </row>
    <row r="133" spans="1:19" ht="34.5" x14ac:dyDescent="0.3">
      <c r="A133" s="921" t="s">
        <v>1844</v>
      </c>
      <c r="B133" s="837" t="s">
        <v>1839</v>
      </c>
      <c r="C133" s="838">
        <v>20</v>
      </c>
      <c r="D133" s="869"/>
      <c r="E133" s="869"/>
      <c r="F133" s="869"/>
      <c r="G133" s="869"/>
      <c r="H133" s="869"/>
      <c r="I133" s="869"/>
      <c r="J133" s="869"/>
      <c r="K133" s="869"/>
      <c r="L133" s="869"/>
      <c r="M133" s="869"/>
      <c r="N133" s="869"/>
      <c r="O133" s="869"/>
      <c r="P133" s="871"/>
      <c r="Q133" s="871"/>
      <c r="R133" s="871"/>
      <c r="S133" s="872"/>
    </row>
    <row r="134" spans="1:19" ht="34.5" x14ac:dyDescent="0.3">
      <c r="A134" s="837" t="s">
        <v>1845</v>
      </c>
      <c r="B134" s="837" t="s">
        <v>1839</v>
      </c>
      <c r="C134" s="838">
        <v>170</v>
      </c>
      <c r="D134" s="869"/>
      <c r="E134" s="869"/>
      <c r="F134" s="869"/>
      <c r="G134" s="869"/>
      <c r="H134" s="869"/>
      <c r="I134" s="869"/>
      <c r="J134" s="869"/>
      <c r="K134" s="869"/>
      <c r="L134" s="869"/>
      <c r="M134" s="869"/>
      <c r="N134" s="869"/>
      <c r="O134" s="869"/>
      <c r="P134" s="871"/>
      <c r="Q134" s="871"/>
      <c r="R134" s="871"/>
      <c r="S134" s="872"/>
    </row>
    <row r="135" spans="1:19" ht="34.5" x14ac:dyDescent="0.3">
      <c r="A135" s="837" t="s">
        <v>1846</v>
      </c>
      <c r="B135" s="837" t="s">
        <v>1839</v>
      </c>
      <c r="C135" s="838">
        <v>170</v>
      </c>
      <c r="D135" s="869"/>
      <c r="E135" s="869"/>
      <c r="F135" s="869"/>
      <c r="G135" s="869"/>
      <c r="H135" s="869"/>
      <c r="I135" s="869"/>
      <c r="J135" s="869"/>
      <c r="K135" s="869"/>
      <c r="L135" s="869"/>
      <c r="M135" s="869"/>
      <c r="N135" s="869"/>
      <c r="O135" s="869"/>
      <c r="P135" s="871"/>
      <c r="Q135" s="871"/>
      <c r="R135" s="871"/>
      <c r="S135" s="872"/>
    </row>
    <row r="136" spans="1:19" ht="34.5" x14ac:dyDescent="0.3">
      <c r="A136" s="837" t="s">
        <v>1847</v>
      </c>
      <c r="B136" s="837" t="s">
        <v>1839</v>
      </c>
      <c r="C136" s="838">
        <v>40</v>
      </c>
      <c r="D136" s="869"/>
      <c r="E136" s="869"/>
      <c r="F136" s="869"/>
      <c r="G136" s="869"/>
      <c r="H136" s="869"/>
      <c r="I136" s="869"/>
      <c r="J136" s="869"/>
      <c r="K136" s="869"/>
      <c r="L136" s="869"/>
      <c r="M136" s="869"/>
      <c r="N136" s="869"/>
      <c r="O136" s="869"/>
      <c r="P136" s="871"/>
      <c r="Q136" s="871"/>
      <c r="R136" s="871"/>
      <c r="S136" s="872"/>
    </row>
    <row r="137" spans="1:19" ht="34.5" x14ac:dyDescent="0.3">
      <c r="A137" s="872" t="s">
        <v>1848</v>
      </c>
      <c r="B137" s="837" t="s">
        <v>1839</v>
      </c>
      <c r="C137" s="918">
        <v>5</v>
      </c>
      <c r="D137" s="869"/>
      <c r="E137" s="869"/>
      <c r="F137" s="869"/>
      <c r="G137" s="869"/>
      <c r="H137" s="869"/>
      <c r="I137" s="869"/>
      <c r="J137" s="869"/>
      <c r="K137" s="869"/>
      <c r="L137" s="869"/>
      <c r="M137" s="869"/>
      <c r="N137" s="869"/>
      <c r="O137" s="869"/>
      <c r="P137" s="871"/>
      <c r="Q137" s="871"/>
      <c r="R137" s="871"/>
      <c r="S137" s="872"/>
    </row>
    <row r="138" spans="1:19" ht="20.25" customHeight="1" x14ac:dyDescent="0.3">
      <c r="A138" s="914" t="s">
        <v>1849</v>
      </c>
      <c r="B138" s="914" t="s">
        <v>1850</v>
      </c>
      <c r="C138" s="915"/>
      <c r="D138" s="869"/>
      <c r="E138" s="869"/>
      <c r="F138" s="869"/>
      <c r="G138" s="869"/>
      <c r="H138" s="869"/>
      <c r="I138" s="869"/>
      <c r="J138" s="869"/>
      <c r="K138" s="869"/>
      <c r="L138" s="869"/>
      <c r="M138" s="869"/>
      <c r="N138" s="869"/>
      <c r="O138" s="869"/>
      <c r="P138" s="917">
        <f>+P139</f>
        <v>14000000</v>
      </c>
      <c r="Q138" s="871"/>
      <c r="R138" s="871"/>
      <c r="S138" s="872"/>
    </row>
    <row r="139" spans="1:19" ht="42.75" customHeight="1" x14ac:dyDescent="0.3">
      <c r="A139" s="911" t="s">
        <v>1851</v>
      </c>
      <c r="B139" s="911" t="s">
        <v>1852</v>
      </c>
      <c r="C139" s="838">
        <v>130</v>
      </c>
      <c r="D139" s="869"/>
      <c r="E139" s="869"/>
      <c r="F139" s="916">
        <v>130</v>
      </c>
      <c r="G139" s="869"/>
      <c r="H139" s="869"/>
      <c r="I139" s="869"/>
      <c r="J139" s="869"/>
      <c r="K139" s="869"/>
      <c r="L139" s="869"/>
      <c r="M139" s="869"/>
      <c r="N139" s="869"/>
      <c r="O139" s="869"/>
      <c r="P139" s="871">
        <v>14000000</v>
      </c>
      <c r="Q139" s="871"/>
      <c r="R139" s="871"/>
      <c r="S139" s="872"/>
    </row>
    <row r="140" spans="1:19" ht="46.5" x14ac:dyDescent="0.3">
      <c r="A140" s="914" t="s">
        <v>1853</v>
      </c>
      <c r="B140" s="914" t="s">
        <v>1854</v>
      </c>
      <c r="C140" s="915"/>
      <c r="D140" s="869"/>
      <c r="E140" s="869"/>
      <c r="F140" s="869"/>
      <c r="G140" s="869"/>
      <c r="H140" s="869"/>
      <c r="I140" s="919"/>
      <c r="J140" s="869"/>
      <c r="K140" s="869"/>
      <c r="L140" s="869"/>
      <c r="M140" s="869"/>
      <c r="N140" s="869"/>
      <c r="O140" s="869"/>
      <c r="P140" s="917">
        <v>38566642</v>
      </c>
      <c r="Q140" s="871"/>
      <c r="R140" s="871"/>
      <c r="S140" s="872"/>
    </row>
    <row r="141" spans="1:19" ht="51.75" x14ac:dyDescent="0.3">
      <c r="A141" s="872" t="s">
        <v>1855</v>
      </c>
      <c r="B141" s="922" t="s">
        <v>1856</v>
      </c>
      <c r="C141" s="838">
        <v>1</v>
      </c>
      <c r="D141" s="869"/>
      <c r="E141" s="869"/>
      <c r="F141" s="916">
        <v>1</v>
      </c>
      <c r="G141" s="869"/>
      <c r="H141" s="869"/>
      <c r="I141" s="869"/>
      <c r="J141" s="869"/>
      <c r="K141" s="869"/>
      <c r="L141" s="869"/>
      <c r="M141" s="869"/>
      <c r="N141" s="869"/>
      <c r="O141" s="869"/>
      <c r="P141" s="871">
        <v>41066642</v>
      </c>
      <c r="Q141" s="871"/>
      <c r="R141" s="871"/>
      <c r="S141" s="872"/>
    </row>
    <row r="142" spans="1:19" ht="39" customHeight="1" x14ac:dyDescent="0.3">
      <c r="A142" s="914" t="s">
        <v>1857</v>
      </c>
      <c r="B142" s="872"/>
      <c r="C142" s="918"/>
      <c r="D142" s="869"/>
      <c r="E142" s="869"/>
      <c r="F142" s="869"/>
      <c r="G142" s="869"/>
      <c r="H142" s="869"/>
      <c r="I142" s="869"/>
      <c r="J142" s="869"/>
      <c r="K142" s="869"/>
      <c r="L142" s="869"/>
      <c r="M142" s="869"/>
      <c r="N142" s="869"/>
      <c r="O142" s="869"/>
      <c r="P142" s="917">
        <f>250000+1350000</f>
        <v>1600000</v>
      </c>
      <c r="Q142" s="871"/>
      <c r="R142" s="871"/>
      <c r="S142" s="872"/>
    </row>
    <row r="143" spans="1:19" ht="34.5" x14ac:dyDescent="0.3">
      <c r="A143" s="911" t="s">
        <v>1858</v>
      </c>
      <c r="B143" s="911" t="s">
        <v>1859</v>
      </c>
      <c r="C143" s="838"/>
      <c r="D143" s="869"/>
      <c r="E143" s="869"/>
      <c r="F143" s="869"/>
      <c r="G143" s="869"/>
      <c r="H143" s="869"/>
      <c r="I143" s="869"/>
      <c r="J143" s="869"/>
      <c r="K143" s="869"/>
      <c r="L143" s="869"/>
      <c r="M143" s="869"/>
      <c r="N143" s="869"/>
      <c r="O143" s="869"/>
      <c r="P143" s="871"/>
      <c r="Q143" s="871"/>
      <c r="R143" s="871"/>
      <c r="S143" s="872"/>
    </row>
    <row r="144" spans="1:19" ht="51.75" x14ac:dyDescent="0.3">
      <c r="A144" s="911" t="s">
        <v>1860</v>
      </c>
      <c r="B144" s="911" t="s">
        <v>1861</v>
      </c>
      <c r="C144" s="838">
        <v>13</v>
      </c>
      <c r="D144" s="869"/>
      <c r="E144" s="869"/>
      <c r="F144" s="869"/>
      <c r="G144" s="869"/>
      <c r="H144" s="869"/>
      <c r="I144" s="869"/>
      <c r="J144" s="869"/>
      <c r="K144" s="869"/>
      <c r="L144" s="869"/>
      <c r="M144" s="869"/>
      <c r="N144" s="869"/>
      <c r="O144" s="869"/>
      <c r="P144" s="871"/>
      <c r="Q144" s="871"/>
      <c r="R144" s="871"/>
      <c r="S144" s="872"/>
    </row>
    <row r="145" spans="1:19" ht="42" customHeight="1" x14ac:dyDescent="0.3">
      <c r="A145" s="837" t="s">
        <v>1862</v>
      </c>
      <c r="B145" s="922" t="s">
        <v>1856</v>
      </c>
      <c r="C145" s="838">
        <v>1</v>
      </c>
      <c r="D145" s="869"/>
      <c r="E145" s="869"/>
      <c r="F145" s="869"/>
      <c r="G145" s="869"/>
      <c r="H145" s="869"/>
      <c r="I145" s="869"/>
      <c r="J145" s="869"/>
      <c r="K145" s="869"/>
      <c r="L145" s="869"/>
      <c r="M145" s="869"/>
      <c r="N145" s="869"/>
      <c r="O145" s="869"/>
      <c r="P145" s="871"/>
      <c r="Q145" s="871"/>
      <c r="R145" s="871"/>
      <c r="S145" s="872"/>
    </row>
    <row r="146" spans="1:19" s="155" customFormat="1" ht="33.75" customHeight="1" x14ac:dyDescent="0.25">
      <c r="A146" s="923" t="s">
        <v>1863</v>
      </c>
      <c r="B146" s="923" t="s">
        <v>1864</v>
      </c>
      <c r="C146" s="924"/>
      <c r="D146" s="925"/>
      <c r="E146" s="925"/>
      <c r="F146" s="925"/>
      <c r="G146" s="925"/>
      <c r="H146" s="925"/>
      <c r="I146" s="925"/>
      <c r="J146" s="925"/>
      <c r="K146" s="925"/>
      <c r="L146" s="925"/>
      <c r="M146" s="925"/>
      <c r="N146" s="925"/>
      <c r="O146" s="925"/>
      <c r="P146" s="926">
        <f>+P147</f>
        <v>72633326</v>
      </c>
      <c r="Q146" s="927"/>
      <c r="R146" s="927"/>
      <c r="S146" s="928"/>
    </row>
    <row r="147" spans="1:19" ht="34.5" x14ac:dyDescent="0.3">
      <c r="A147" s="911" t="s">
        <v>1865</v>
      </c>
      <c r="B147" s="911" t="s">
        <v>1866</v>
      </c>
      <c r="C147" s="838">
        <v>0</v>
      </c>
      <c r="D147" s="869"/>
      <c r="E147" s="869"/>
      <c r="F147" s="869"/>
      <c r="G147" s="869"/>
      <c r="H147" s="869"/>
      <c r="I147" s="869"/>
      <c r="J147" s="869"/>
      <c r="K147" s="869"/>
      <c r="L147" s="869"/>
      <c r="M147" s="869"/>
      <c r="N147" s="869"/>
      <c r="O147" s="869"/>
      <c r="P147" s="871">
        <v>72633326</v>
      </c>
      <c r="Q147" s="871"/>
      <c r="R147" s="871"/>
      <c r="S147" s="872"/>
    </row>
    <row r="148" spans="1:19" ht="37.5" customHeight="1" x14ac:dyDescent="0.3">
      <c r="A148" s="929" t="s">
        <v>1867</v>
      </c>
      <c r="B148" s="914"/>
      <c r="C148" s="915"/>
      <c r="D148" s="869"/>
      <c r="E148" s="869"/>
      <c r="F148" s="869"/>
      <c r="G148" s="869"/>
      <c r="H148" s="869"/>
      <c r="I148" s="869"/>
      <c r="J148" s="869"/>
      <c r="K148" s="869"/>
      <c r="L148" s="869"/>
      <c r="M148" s="869"/>
      <c r="N148" s="869"/>
      <c r="O148" s="869"/>
      <c r="P148" s="917">
        <f>+P149</f>
        <v>44200000</v>
      </c>
      <c r="Q148" s="871"/>
      <c r="R148" s="871"/>
      <c r="S148" s="872"/>
    </row>
    <row r="149" spans="1:19" ht="34.5" x14ac:dyDescent="0.3">
      <c r="A149" s="911" t="s">
        <v>1868</v>
      </c>
      <c r="B149" s="911" t="s">
        <v>1869</v>
      </c>
      <c r="C149" s="838">
        <v>35</v>
      </c>
      <c r="D149" s="869"/>
      <c r="E149" s="869"/>
      <c r="F149" s="869"/>
      <c r="G149" s="869"/>
      <c r="H149" s="869"/>
      <c r="I149" s="869"/>
      <c r="J149" s="869"/>
      <c r="K149" s="869"/>
      <c r="L149" s="869"/>
      <c r="M149" s="869"/>
      <c r="N149" s="869"/>
      <c r="O149" s="869"/>
      <c r="P149" s="871">
        <v>44200000</v>
      </c>
      <c r="Q149" s="871"/>
      <c r="R149" s="871"/>
      <c r="S149" s="872"/>
    </row>
    <row r="150" spans="1:19" x14ac:dyDescent="0.3">
      <c r="N150" s="1487" t="s">
        <v>1870</v>
      </c>
      <c r="O150" s="1487"/>
      <c r="P150" s="930">
        <f>+P11+P14+P21+P31+P38+P65+P71+P78+P83+P114</f>
        <v>441607590.50999999</v>
      </c>
    </row>
    <row r="151" spans="1:19" x14ac:dyDescent="0.3">
      <c r="M151" s="812"/>
      <c r="N151" s="1482"/>
      <c r="O151" s="1482"/>
      <c r="P151" s="932"/>
    </row>
    <row r="152" spans="1:19" x14ac:dyDescent="0.3">
      <c r="M152" s="1483"/>
      <c r="N152" s="1483"/>
      <c r="O152" s="1483"/>
      <c r="P152" s="933"/>
    </row>
    <row r="155" spans="1:19" x14ac:dyDescent="0.3">
      <c r="M155" s="934"/>
    </row>
    <row r="156" spans="1:19" x14ac:dyDescent="0.3">
      <c r="M156" s="935"/>
    </row>
    <row r="157" spans="1:19" x14ac:dyDescent="0.3">
      <c r="M157" s="934"/>
    </row>
    <row r="158" spans="1:19" x14ac:dyDescent="0.3">
      <c r="M158" s="936"/>
    </row>
    <row r="159" spans="1:19" x14ac:dyDescent="0.3">
      <c r="M159" s="935"/>
    </row>
    <row r="160" spans="1:19" x14ac:dyDescent="0.3">
      <c r="M160" s="934"/>
    </row>
    <row r="161" spans="13:13" x14ac:dyDescent="0.3">
      <c r="M161" s="934"/>
    </row>
    <row r="162" spans="13:13" x14ac:dyDescent="0.3">
      <c r="M162" s="936"/>
    </row>
  </sheetData>
  <mergeCells count="35">
    <mergeCell ref="A6:S6"/>
    <mergeCell ref="A1:S1"/>
    <mergeCell ref="A2:S2"/>
    <mergeCell ref="A3:S3"/>
    <mergeCell ref="A4:S4"/>
    <mergeCell ref="A5:S5"/>
    <mergeCell ref="H38:H41"/>
    <mergeCell ref="A7:S7"/>
    <mergeCell ref="A8:A9"/>
    <mergeCell ref="B8:B9"/>
    <mergeCell ref="C8:C9"/>
    <mergeCell ref="D8:F8"/>
    <mergeCell ref="G8:I8"/>
    <mergeCell ref="J8:L8"/>
    <mergeCell ref="M8:O8"/>
    <mergeCell ref="P8:S8"/>
    <mergeCell ref="A38:A41"/>
    <mergeCell ref="D38:D41"/>
    <mergeCell ref="E38:E41"/>
    <mergeCell ref="F38:F41"/>
    <mergeCell ref="G38:G41"/>
    <mergeCell ref="R38:R41"/>
    <mergeCell ref="S38:S41"/>
    <mergeCell ref="N150:O150"/>
    <mergeCell ref="I38:I41"/>
    <mergeCell ref="J38:J41"/>
    <mergeCell ref="K38:K41"/>
    <mergeCell ref="L38:L41"/>
    <mergeCell ref="M38:M41"/>
    <mergeCell ref="N38:N41"/>
    <mergeCell ref="N151:O151"/>
    <mergeCell ref="M152:O152"/>
    <mergeCell ref="O38:O41"/>
    <mergeCell ref="P38:P41"/>
    <mergeCell ref="Q38:Q41"/>
  </mergeCells>
  <printOptions horizontalCentered="1"/>
  <pageMargins left="0.15748031496062992" right="0.15748031496062992" top="0.74803149606299213" bottom="0.74803149606299213" header="0.31496062992125984" footer="0.31496062992125984"/>
  <pageSetup paperSize="7" scale="51" fitToHeight="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5"/>
  <sheetViews>
    <sheetView topLeftCell="A148" zoomScale="80" zoomScaleNormal="80" workbookViewId="0">
      <selection activeCell="D155" sqref="D155"/>
    </sheetView>
  </sheetViews>
  <sheetFormatPr baseColWidth="10" defaultRowHeight="15" x14ac:dyDescent="0.25"/>
  <cols>
    <col min="1" max="1" width="38.42578125" customWidth="1"/>
    <col min="2" max="2" width="26.5703125" customWidth="1"/>
    <col min="3" max="3" width="22.5703125" customWidth="1"/>
    <col min="4" max="7" width="4.5703125" bestFit="1" customWidth="1"/>
    <col min="8" max="8" width="5.7109375" customWidth="1"/>
    <col min="9" max="10" width="4.5703125" bestFit="1" customWidth="1"/>
    <col min="11" max="11" width="5.28515625" customWidth="1"/>
    <col min="12" max="13" width="4.5703125" bestFit="1" customWidth="1"/>
    <col min="14" max="14" width="5.42578125" customWidth="1"/>
    <col min="15" max="15" width="4.5703125" bestFit="1" customWidth="1"/>
    <col min="16" max="16" width="13.7109375" customWidth="1"/>
    <col min="18" max="18" width="12.5703125" customWidth="1"/>
    <col min="19" max="19" width="13" customWidth="1"/>
  </cols>
  <sheetData>
    <row r="1" spans="1:19" ht="33" customHeight="1" x14ac:dyDescent="0.4">
      <c r="A1" s="1429" t="s">
        <v>0</v>
      </c>
      <c r="B1" s="1429"/>
      <c r="C1" s="1429"/>
      <c r="D1" s="1429"/>
      <c r="E1" s="1429"/>
      <c r="F1" s="1429"/>
      <c r="G1" s="1429"/>
      <c r="H1" s="1429"/>
      <c r="I1" s="1429"/>
      <c r="J1" s="1429"/>
      <c r="K1" s="1429"/>
      <c r="L1" s="1429"/>
      <c r="M1" s="1429"/>
      <c r="N1" s="1429"/>
      <c r="O1" s="1429"/>
      <c r="P1" s="1429"/>
      <c r="Q1" s="1429"/>
      <c r="R1" s="1429"/>
      <c r="S1" s="1429"/>
    </row>
    <row r="2" spans="1:19" ht="20.25" x14ac:dyDescent="0.25">
      <c r="A2" s="1391" t="s">
        <v>1871</v>
      </c>
      <c r="B2" s="1391"/>
      <c r="C2" s="1391"/>
      <c r="D2" s="1391"/>
      <c r="E2" s="1391"/>
      <c r="F2" s="1391"/>
      <c r="G2" s="1391"/>
      <c r="H2" s="1391"/>
      <c r="I2" s="1391"/>
      <c r="J2" s="1391"/>
      <c r="K2" s="1391"/>
      <c r="L2" s="1391"/>
      <c r="M2" s="1391"/>
      <c r="N2" s="1391"/>
      <c r="O2" s="1391"/>
      <c r="P2" s="1391"/>
      <c r="Q2" s="1391"/>
      <c r="R2" s="1391"/>
      <c r="S2" s="1391"/>
    </row>
    <row r="3" spans="1:19" ht="20.25" customHeight="1" x14ac:dyDescent="0.25">
      <c r="A3" s="1391" t="s">
        <v>2</v>
      </c>
      <c r="B3" s="1391"/>
      <c r="C3" s="1391"/>
      <c r="D3" s="1391"/>
      <c r="E3" s="1391"/>
      <c r="F3" s="1391"/>
      <c r="G3" s="1391"/>
      <c r="H3" s="1391"/>
      <c r="I3" s="1391"/>
      <c r="J3" s="1391"/>
      <c r="K3" s="1391"/>
      <c r="L3" s="1391"/>
      <c r="M3" s="1391"/>
      <c r="N3" s="1391"/>
      <c r="O3" s="1391"/>
      <c r="P3" s="1391"/>
      <c r="Q3" s="1391"/>
      <c r="R3" s="1391"/>
      <c r="S3" s="1391"/>
    </row>
    <row r="4" spans="1:19" ht="20.25" x14ac:dyDescent="0.3">
      <c r="A4" s="1411" t="s">
        <v>1872</v>
      </c>
      <c r="B4" s="1411"/>
      <c r="C4" s="1411"/>
      <c r="D4" s="39"/>
      <c r="E4" s="39"/>
      <c r="F4" s="39"/>
      <c r="G4" s="39"/>
      <c r="H4" s="39"/>
      <c r="I4" s="39"/>
      <c r="J4" s="39"/>
      <c r="K4" s="39"/>
      <c r="L4" s="39"/>
      <c r="M4" s="39"/>
      <c r="N4" s="39"/>
      <c r="O4" s="39"/>
      <c r="P4" s="39"/>
      <c r="Q4" s="39"/>
      <c r="R4" s="39"/>
      <c r="S4" s="40"/>
    </row>
    <row r="5" spans="1:19" ht="20.25" x14ac:dyDescent="0.3">
      <c r="A5" s="1514" t="s">
        <v>1873</v>
      </c>
      <c r="B5" s="1514"/>
      <c r="C5" s="1514"/>
      <c r="D5" s="1514"/>
      <c r="E5" s="1514"/>
      <c r="F5" s="1514"/>
      <c r="G5" s="1514"/>
      <c r="H5" s="1514"/>
      <c r="I5" s="1514"/>
      <c r="J5" s="1514"/>
      <c r="K5" s="1514"/>
      <c r="L5" s="1514"/>
      <c r="M5" s="1514"/>
      <c r="N5" s="1514"/>
      <c r="O5" s="1514"/>
      <c r="P5" s="1514"/>
      <c r="Q5" s="1514"/>
      <c r="R5" s="1514"/>
      <c r="S5" s="1514"/>
    </row>
    <row r="6" spans="1:19" ht="18" x14ac:dyDescent="0.25">
      <c r="A6" s="1515" t="s">
        <v>1874</v>
      </c>
      <c r="B6" s="1515"/>
      <c r="C6" s="1515"/>
      <c r="D6" s="1515"/>
      <c r="E6" s="1515"/>
      <c r="F6" s="1515"/>
      <c r="G6" s="1515"/>
      <c r="H6" s="1515"/>
      <c r="I6" s="1515"/>
      <c r="J6" s="1515"/>
      <c r="K6" s="1515"/>
      <c r="L6" s="1515"/>
      <c r="M6" s="1515"/>
      <c r="N6" s="1515"/>
      <c r="O6" s="1515"/>
      <c r="P6" s="1515"/>
      <c r="Q6" s="1515"/>
      <c r="R6" s="1515"/>
      <c r="S6" s="1515"/>
    </row>
    <row r="7" spans="1:19" ht="18" x14ac:dyDescent="0.25">
      <c r="A7" s="1505" t="s">
        <v>1875</v>
      </c>
      <c r="B7" s="1505"/>
      <c r="C7" s="1505"/>
      <c r="D7" s="1505"/>
      <c r="E7" s="1505"/>
      <c r="F7" s="1505"/>
      <c r="G7" s="1505"/>
      <c r="H7" s="1505"/>
      <c r="I7" s="1505"/>
      <c r="J7" s="1505"/>
      <c r="K7" s="1505"/>
      <c r="L7" s="1505"/>
      <c r="M7" s="1505"/>
      <c r="N7" s="1505"/>
      <c r="O7" s="1505"/>
      <c r="P7" s="1505"/>
      <c r="Q7" s="1505"/>
      <c r="R7" s="1505"/>
      <c r="S7" s="1505"/>
    </row>
    <row r="8" spans="1:19" x14ac:dyDescent="0.25">
      <c r="A8" s="1506" t="s">
        <v>7</v>
      </c>
      <c r="B8" s="1508" t="s">
        <v>8</v>
      </c>
      <c r="C8" s="1508" t="s">
        <v>9</v>
      </c>
      <c r="D8" s="1510" t="s">
        <v>10</v>
      </c>
      <c r="E8" s="1511"/>
      <c r="F8" s="1512"/>
      <c r="G8" s="1513" t="s">
        <v>11</v>
      </c>
      <c r="H8" s="1513"/>
      <c r="I8" s="1513"/>
      <c r="J8" s="1513" t="s">
        <v>12</v>
      </c>
      <c r="K8" s="1513"/>
      <c r="L8" s="1513"/>
      <c r="M8" s="1513" t="s">
        <v>13</v>
      </c>
      <c r="N8" s="1513"/>
      <c r="O8" s="1513"/>
      <c r="P8" s="1513" t="s">
        <v>14</v>
      </c>
      <c r="Q8" s="1513"/>
      <c r="R8" s="1513"/>
      <c r="S8" s="1508" t="s">
        <v>15</v>
      </c>
    </row>
    <row r="9" spans="1:19" ht="28.5" customHeight="1" x14ac:dyDescent="0.25">
      <c r="A9" s="1507"/>
      <c r="B9" s="1509"/>
      <c r="C9" s="1509"/>
      <c r="D9" s="937" t="s">
        <v>16</v>
      </c>
      <c r="E9" s="937" t="s">
        <v>17</v>
      </c>
      <c r="F9" s="937" t="s">
        <v>18</v>
      </c>
      <c r="G9" s="937" t="s">
        <v>19</v>
      </c>
      <c r="H9" s="937" t="s">
        <v>20</v>
      </c>
      <c r="I9" s="937" t="s">
        <v>21</v>
      </c>
      <c r="J9" s="937" t="s">
        <v>22</v>
      </c>
      <c r="K9" s="937" t="s">
        <v>23</v>
      </c>
      <c r="L9" s="937" t="s">
        <v>24</v>
      </c>
      <c r="M9" s="937" t="s">
        <v>25</v>
      </c>
      <c r="N9" s="937" t="s">
        <v>26</v>
      </c>
      <c r="O9" s="937" t="s">
        <v>27</v>
      </c>
      <c r="P9" s="937" t="s">
        <v>28</v>
      </c>
      <c r="Q9" s="937" t="s">
        <v>29</v>
      </c>
      <c r="R9" s="937" t="s">
        <v>30</v>
      </c>
      <c r="S9" s="1509"/>
    </row>
    <row r="10" spans="1:19" ht="46.5" customHeight="1" x14ac:dyDescent="0.25">
      <c r="A10" s="465" t="s">
        <v>1876</v>
      </c>
      <c r="B10" s="465" t="s">
        <v>1877</v>
      </c>
      <c r="C10" s="938">
        <v>7.4999999999999997E-2</v>
      </c>
      <c r="D10" s="465"/>
      <c r="E10" s="939"/>
      <c r="F10" s="939"/>
      <c r="G10" s="939"/>
      <c r="H10" s="939"/>
      <c r="I10" s="939"/>
      <c r="J10" s="939"/>
      <c r="K10" s="939"/>
      <c r="L10" s="939"/>
      <c r="M10" s="939"/>
      <c r="N10" s="939"/>
      <c r="O10" s="939"/>
      <c r="P10" s="939"/>
      <c r="Q10" s="939"/>
      <c r="R10" s="939"/>
      <c r="S10" s="939"/>
    </row>
    <row r="11" spans="1:19" ht="45.75" customHeight="1" x14ac:dyDescent="0.25">
      <c r="A11" s="312" t="s">
        <v>1878</v>
      </c>
      <c r="B11" s="312" t="s">
        <v>1879</v>
      </c>
      <c r="C11" s="312" t="s">
        <v>1880</v>
      </c>
      <c r="D11" s="312"/>
      <c r="E11" s="940"/>
      <c r="F11" s="940"/>
      <c r="G11" s="940"/>
      <c r="H11" s="940"/>
      <c r="I11" s="940"/>
      <c r="J11" s="940"/>
      <c r="K11" s="940"/>
      <c r="L11" s="940"/>
      <c r="M11" s="940"/>
      <c r="N11" s="940"/>
      <c r="O11" s="940"/>
      <c r="P11" s="940"/>
      <c r="Q11" s="940"/>
      <c r="R11" s="940"/>
      <c r="S11" s="940"/>
    </row>
    <row r="12" spans="1:19" ht="48.75" customHeight="1" x14ac:dyDescent="0.25">
      <c r="A12" s="514" t="s">
        <v>1881</v>
      </c>
      <c r="B12" s="514" t="s">
        <v>1882</v>
      </c>
      <c r="C12" s="514"/>
      <c r="D12" s="514"/>
      <c r="E12" s="941"/>
      <c r="F12" s="941"/>
      <c r="G12" s="941"/>
      <c r="H12" s="941"/>
      <c r="I12" s="941"/>
      <c r="J12" s="941"/>
      <c r="K12" s="941"/>
      <c r="L12" s="941"/>
      <c r="M12" s="941"/>
      <c r="N12" s="941"/>
      <c r="O12" s="941"/>
      <c r="P12" s="941"/>
      <c r="Q12" s="941"/>
      <c r="R12" s="941"/>
      <c r="S12" s="941"/>
    </row>
    <row r="13" spans="1:19" ht="38.25" x14ac:dyDescent="0.25">
      <c r="A13" s="771" t="s">
        <v>1883</v>
      </c>
      <c r="B13" s="771" t="s">
        <v>1884</v>
      </c>
      <c r="C13" s="474" t="s">
        <v>1885</v>
      </c>
      <c r="D13" s="942"/>
      <c r="E13" s="943">
        <v>4</v>
      </c>
      <c r="F13" s="943">
        <v>4</v>
      </c>
      <c r="G13" s="943">
        <v>4</v>
      </c>
      <c r="H13" s="943">
        <v>4</v>
      </c>
      <c r="I13" s="943">
        <v>4</v>
      </c>
      <c r="J13" s="943">
        <v>4</v>
      </c>
      <c r="K13" s="943">
        <v>4</v>
      </c>
      <c r="L13" s="943">
        <v>4</v>
      </c>
      <c r="M13" s="943">
        <v>4</v>
      </c>
      <c r="N13" s="943">
        <v>4</v>
      </c>
      <c r="O13" s="943"/>
      <c r="P13" s="944">
        <v>82000</v>
      </c>
      <c r="Q13" s="945"/>
      <c r="R13" s="945"/>
      <c r="S13" s="946" t="s">
        <v>1886</v>
      </c>
    </row>
    <row r="14" spans="1:19" ht="25.5" x14ac:dyDescent="0.25">
      <c r="A14" s="771" t="s">
        <v>1887</v>
      </c>
      <c r="B14" s="771" t="s">
        <v>1888</v>
      </c>
      <c r="C14" s="474" t="s">
        <v>1889</v>
      </c>
      <c r="D14" s="947"/>
      <c r="E14" s="943">
        <v>2</v>
      </c>
      <c r="F14" s="943">
        <v>2</v>
      </c>
      <c r="G14" s="943">
        <v>2</v>
      </c>
      <c r="H14" s="943">
        <v>2</v>
      </c>
      <c r="I14" s="943">
        <v>2</v>
      </c>
      <c r="J14" s="943">
        <v>2</v>
      </c>
      <c r="K14" s="943">
        <v>2</v>
      </c>
      <c r="L14" s="943">
        <v>2</v>
      </c>
      <c r="M14" s="943">
        <v>2</v>
      </c>
      <c r="N14" s="943">
        <v>2</v>
      </c>
      <c r="O14" s="945"/>
      <c r="P14" s="944">
        <v>155000</v>
      </c>
      <c r="Q14" s="945"/>
      <c r="R14" s="945"/>
      <c r="S14" s="946" t="s">
        <v>1886</v>
      </c>
    </row>
    <row r="15" spans="1:19" ht="29.25" customHeight="1" x14ac:dyDescent="0.25">
      <c r="A15" s="771" t="s">
        <v>1890</v>
      </c>
      <c r="B15" s="771" t="s">
        <v>1891</v>
      </c>
      <c r="C15" s="474" t="s">
        <v>1083</v>
      </c>
      <c r="D15" s="947"/>
      <c r="E15" s="945"/>
      <c r="F15" s="943">
        <v>1</v>
      </c>
      <c r="G15" s="945"/>
      <c r="H15" s="945"/>
      <c r="I15" s="943">
        <v>1</v>
      </c>
      <c r="J15" s="945"/>
      <c r="K15" s="945"/>
      <c r="L15" s="943">
        <v>1</v>
      </c>
      <c r="M15" s="945"/>
      <c r="N15" s="945"/>
      <c r="O15" s="945"/>
      <c r="P15" s="944"/>
      <c r="Q15" s="945"/>
      <c r="R15" s="945"/>
      <c r="S15" s="946" t="s">
        <v>1886</v>
      </c>
    </row>
    <row r="16" spans="1:19" ht="55.5" customHeight="1" x14ac:dyDescent="0.25">
      <c r="A16" s="474" t="s">
        <v>1892</v>
      </c>
      <c r="B16" s="771" t="s">
        <v>1893</v>
      </c>
      <c r="C16" s="474" t="s">
        <v>1894</v>
      </c>
      <c r="D16" s="948"/>
      <c r="E16" s="949"/>
      <c r="F16" s="943">
        <v>1</v>
      </c>
      <c r="G16" s="945"/>
      <c r="H16" s="943">
        <v>1</v>
      </c>
      <c r="I16" s="945"/>
      <c r="J16" s="945"/>
      <c r="K16" s="943">
        <v>1</v>
      </c>
      <c r="L16" s="945"/>
      <c r="M16" s="943">
        <v>1</v>
      </c>
      <c r="N16" s="945"/>
      <c r="O16" s="945"/>
      <c r="P16" s="944"/>
      <c r="Q16" s="945"/>
      <c r="R16" s="945"/>
      <c r="S16" s="946" t="s">
        <v>1886</v>
      </c>
    </row>
    <row r="17" spans="1:19" ht="46.5" customHeight="1" x14ac:dyDescent="0.25">
      <c r="A17" s="474" t="s">
        <v>1895</v>
      </c>
      <c r="B17" s="771" t="s">
        <v>1896</v>
      </c>
      <c r="C17" s="474" t="s">
        <v>1897</v>
      </c>
      <c r="D17" s="948"/>
      <c r="E17" s="949"/>
      <c r="F17" s="950">
        <v>1</v>
      </c>
      <c r="G17" s="945"/>
      <c r="H17" s="943">
        <v>1</v>
      </c>
      <c r="I17" s="945"/>
      <c r="J17" s="945"/>
      <c r="K17" s="943">
        <v>1</v>
      </c>
      <c r="L17" s="945"/>
      <c r="M17" s="945"/>
      <c r="N17" s="943">
        <v>1</v>
      </c>
      <c r="O17" s="945"/>
      <c r="P17" s="944"/>
      <c r="Q17" s="945"/>
      <c r="R17" s="945"/>
      <c r="S17" s="946" t="s">
        <v>1886</v>
      </c>
    </row>
    <row r="18" spans="1:19" ht="38.25" x14ac:dyDescent="0.25">
      <c r="A18" s="474" t="s">
        <v>1898</v>
      </c>
      <c r="B18" s="771" t="s">
        <v>1899</v>
      </c>
      <c r="C18" s="474" t="s">
        <v>1897</v>
      </c>
      <c r="D18" s="948"/>
      <c r="E18" s="949"/>
      <c r="F18" s="950">
        <v>1</v>
      </c>
      <c r="G18" s="945"/>
      <c r="H18" s="943">
        <v>1</v>
      </c>
      <c r="I18" s="945"/>
      <c r="J18" s="945"/>
      <c r="K18" s="943">
        <v>1</v>
      </c>
      <c r="L18" s="945"/>
      <c r="M18" s="945"/>
      <c r="N18" s="943">
        <v>1</v>
      </c>
      <c r="O18" s="945"/>
      <c r="P18" s="944"/>
      <c r="Q18" s="945"/>
      <c r="R18" s="945"/>
      <c r="S18" s="946" t="s">
        <v>1886</v>
      </c>
    </row>
    <row r="19" spans="1:19" ht="38.25" x14ac:dyDescent="0.25">
      <c r="A19" s="474" t="s">
        <v>1900</v>
      </c>
      <c r="B19" s="771" t="s">
        <v>1899</v>
      </c>
      <c r="C19" s="474" t="s">
        <v>1897</v>
      </c>
      <c r="D19" s="948"/>
      <c r="E19" s="949"/>
      <c r="F19" s="950">
        <v>1</v>
      </c>
      <c r="G19" s="945"/>
      <c r="H19" s="943">
        <v>1</v>
      </c>
      <c r="I19" s="945"/>
      <c r="J19" s="945"/>
      <c r="K19" s="943">
        <v>1</v>
      </c>
      <c r="L19" s="945"/>
      <c r="M19" s="945"/>
      <c r="N19" s="943">
        <v>1</v>
      </c>
      <c r="O19" s="945"/>
      <c r="P19" s="944"/>
      <c r="Q19" s="945"/>
      <c r="R19" s="945"/>
      <c r="S19" s="946" t="s">
        <v>1886</v>
      </c>
    </row>
    <row r="20" spans="1:19" ht="25.5" x14ac:dyDescent="0.25">
      <c r="A20" s="485" t="s">
        <v>1901</v>
      </c>
      <c r="B20" s="771" t="s">
        <v>1902</v>
      </c>
      <c r="C20" s="474" t="s">
        <v>1903</v>
      </c>
      <c r="D20" s="942"/>
      <c r="E20" s="943"/>
      <c r="F20" s="943"/>
      <c r="G20" s="943"/>
      <c r="H20" s="943"/>
      <c r="I20" s="943"/>
      <c r="J20" s="943"/>
      <c r="K20" s="943"/>
      <c r="L20" s="943"/>
      <c r="M20" s="943"/>
      <c r="N20" s="943"/>
      <c r="O20" s="943"/>
      <c r="P20" s="944"/>
      <c r="Q20" s="945"/>
      <c r="R20" s="945"/>
      <c r="S20" s="946" t="s">
        <v>1904</v>
      </c>
    </row>
    <row r="21" spans="1:19" ht="25.5" x14ac:dyDescent="0.25">
      <c r="A21" s="771" t="s">
        <v>1905</v>
      </c>
      <c r="B21" s="771" t="s">
        <v>1906</v>
      </c>
      <c r="C21" s="771" t="s">
        <v>1907</v>
      </c>
      <c r="D21" s="942">
        <v>4</v>
      </c>
      <c r="E21" s="943">
        <v>4</v>
      </c>
      <c r="F21" s="943">
        <v>5</v>
      </c>
      <c r="G21" s="943">
        <v>4</v>
      </c>
      <c r="H21" s="943">
        <v>4</v>
      </c>
      <c r="I21" s="943">
        <v>5</v>
      </c>
      <c r="J21" s="943">
        <v>5</v>
      </c>
      <c r="K21" s="943">
        <v>4</v>
      </c>
      <c r="L21" s="943">
        <v>4</v>
      </c>
      <c r="M21" s="943">
        <v>4</v>
      </c>
      <c r="N21" s="943">
        <v>4</v>
      </c>
      <c r="O21" s="943">
        <v>5</v>
      </c>
      <c r="P21" s="951"/>
      <c r="Q21" s="945"/>
      <c r="R21" s="945"/>
      <c r="S21" s="946" t="s">
        <v>1904</v>
      </c>
    </row>
    <row r="22" spans="1:19" ht="87.75" customHeight="1" x14ac:dyDescent="0.25">
      <c r="A22" s="771" t="s">
        <v>1908</v>
      </c>
      <c r="B22" s="771" t="s">
        <v>1909</v>
      </c>
      <c r="C22" s="771" t="s">
        <v>1910</v>
      </c>
      <c r="D22" s="942"/>
      <c r="E22" s="943"/>
      <c r="F22" s="943"/>
      <c r="G22" s="943"/>
      <c r="H22" s="943"/>
      <c r="I22" s="943"/>
      <c r="J22" s="943"/>
      <c r="K22" s="943"/>
      <c r="L22" s="943"/>
      <c r="M22" s="943"/>
      <c r="N22" s="943"/>
      <c r="O22" s="943"/>
      <c r="P22" s="944"/>
      <c r="Q22" s="945"/>
      <c r="R22" s="945"/>
      <c r="S22" s="946" t="s">
        <v>1904</v>
      </c>
    </row>
    <row r="23" spans="1:19" ht="25.5" x14ac:dyDescent="0.25">
      <c r="A23" s="771" t="s">
        <v>1911</v>
      </c>
      <c r="B23" s="771" t="s">
        <v>1912</v>
      </c>
      <c r="C23" s="771" t="s">
        <v>1913</v>
      </c>
      <c r="D23" s="952"/>
      <c r="E23" s="943"/>
      <c r="F23" s="943"/>
      <c r="G23" s="943"/>
      <c r="H23" s="945"/>
      <c r="I23" s="945"/>
      <c r="J23" s="945"/>
      <c r="K23" s="945"/>
      <c r="L23" s="945"/>
      <c r="M23" s="945"/>
      <c r="N23" s="945"/>
      <c r="O23" s="945"/>
      <c r="P23" s="944"/>
      <c r="Q23" s="945"/>
      <c r="R23" s="945"/>
      <c r="S23" s="946" t="s">
        <v>1904</v>
      </c>
    </row>
    <row r="24" spans="1:19" ht="44.25" customHeight="1" x14ac:dyDescent="0.25">
      <c r="A24" s="771" t="s">
        <v>1914</v>
      </c>
      <c r="B24" s="771" t="s">
        <v>1915</v>
      </c>
      <c r="C24" s="771" t="s">
        <v>1916</v>
      </c>
      <c r="D24" s="952"/>
      <c r="E24" s="945"/>
      <c r="F24" s="945"/>
      <c r="G24" s="943"/>
      <c r="H24" s="945"/>
      <c r="I24" s="945"/>
      <c r="J24" s="945"/>
      <c r="K24" s="943"/>
      <c r="L24" s="945"/>
      <c r="M24" s="945"/>
      <c r="N24" s="945"/>
      <c r="O24" s="943"/>
      <c r="P24" s="944"/>
      <c r="Q24" s="945"/>
      <c r="R24" s="945"/>
      <c r="S24" s="946" t="s">
        <v>1904</v>
      </c>
    </row>
    <row r="25" spans="1:19" ht="30" customHeight="1" x14ac:dyDescent="0.25">
      <c r="A25" s="771" t="s">
        <v>1917</v>
      </c>
      <c r="B25" s="771" t="s">
        <v>1918</v>
      </c>
      <c r="C25" s="474" t="s">
        <v>1919</v>
      </c>
      <c r="D25" s="952"/>
      <c r="E25" s="945"/>
      <c r="F25" s="945"/>
      <c r="G25" s="945"/>
      <c r="H25" s="945"/>
      <c r="I25" s="943"/>
      <c r="J25" s="945"/>
      <c r="K25" s="945"/>
      <c r="L25" s="945"/>
      <c r="M25" s="945"/>
      <c r="N25" s="945"/>
      <c r="O25" s="943"/>
      <c r="P25" s="953"/>
      <c r="Q25" s="945"/>
      <c r="R25" s="945"/>
      <c r="S25" s="946" t="s">
        <v>1904</v>
      </c>
    </row>
    <row r="26" spans="1:19" x14ac:dyDescent="0.25">
      <c r="A26" s="771" t="s">
        <v>1920</v>
      </c>
      <c r="B26" s="771" t="s">
        <v>1921</v>
      </c>
      <c r="C26" s="474" t="s">
        <v>1922</v>
      </c>
      <c r="D26" s="952"/>
      <c r="E26" s="945"/>
      <c r="F26" s="945"/>
      <c r="G26" s="945"/>
      <c r="H26" s="945"/>
      <c r="I26" s="943"/>
      <c r="J26" s="945"/>
      <c r="K26" s="945"/>
      <c r="L26" s="945"/>
      <c r="M26" s="945"/>
      <c r="N26" s="945"/>
      <c r="O26" s="943"/>
      <c r="P26" s="953"/>
      <c r="Q26" s="945"/>
      <c r="R26" s="945"/>
      <c r="S26" s="946" t="s">
        <v>1904</v>
      </c>
    </row>
    <row r="27" spans="1:19" ht="35.25" customHeight="1" x14ac:dyDescent="0.25">
      <c r="A27" s="954" t="s">
        <v>1923</v>
      </c>
      <c r="B27" s="771" t="s">
        <v>1924</v>
      </c>
      <c r="C27" s="474" t="s">
        <v>1925</v>
      </c>
      <c r="D27" s="955"/>
      <c r="E27" s="956"/>
      <c r="F27" s="957"/>
      <c r="G27" s="943"/>
      <c r="H27" s="958"/>
      <c r="I27" s="957"/>
      <c r="J27" s="957"/>
      <c r="K27" s="956"/>
      <c r="L27" s="957"/>
      <c r="M27" s="956"/>
      <c r="N27" s="957"/>
      <c r="O27" s="959"/>
      <c r="P27" s="960"/>
      <c r="Q27" s="961"/>
      <c r="R27" s="961"/>
      <c r="S27" s="946" t="s">
        <v>1904</v>
      </c>
    </row>
    <row r="28" spans="1:19" ht="49.5" customHeight="1" x14ac:dyDescent="0.25">
      <c r="A28" s="962" t="s">
        <v>1926</v>
      </c>
      <c r="B28" s="962" t="s">
        <v>1927</v>
      </c>
      <c r="C28" s="963" t="s">
        <v>1928</v>
      </c>
      <c r="D28" s="964"/>
      <c r="E28" s="965"/>
      <c r="F28" s="966"/>
      <c r="G28" s="966"/>
      <c r="H28" s="966"/>
      <c r="I28" s="965"/>
      <c r="J28" s="965"/>
      <c r="K28" s="965"/>
      <c r="L28" s="965"/>
      <c r="M28" s="965"/>
      <c r="N28" s="965"/>
      <c r="O28" s="965"/>
      <c r="P28" s="967"/>
      <c r="Q28" s="965"/>
      <c r="R28" s="965"/>
      <c r="S28" s="968" t="s">
        <v>1904</v>
      </c>
    </row>
    <row r="29" spans="1:19" ht="55.5" customHeight="1" x14ac:dyDescent="0.25">
      <c r="A29" s="969" t="s">
        <v>1929</v>
      </c>
      <c r="B29" s="792" t="s">
        <v>1930</v>
      </c>
      <c r="C29" s="970" t="s">
        <v>1931</v>
      </c>
      <c r="D29" s="971"/>
      <c r="E29" s="972"/>
      <c r="F29" s="972"/>
      <c r="G29" s="972"/>
      <c r="H29" s="972"/>
      <c r="I29" s="972"/>
      <c r="J29" s="972"/>
      <c r="K29" s="972"/>
      <c r="L29" s="972"/>
      <c r="M29" s="972"/>
      <c r="N29" s="972"/>
      <c r="O29" s="972"/>
      <c r="P29" s="973">
        <v>0</v>
      </c>
      <c r="Q29" s="972"/>
      <c r="R29" s="972"/>
      <c r="S29" s="972" t="s">
        <v>1932</v>
      </c>
    </row>
    <row r="30" spans="1:19" ht="33.75" customHeight="1" x14ac:dyDescent="0.25">
      <c r="A30" s="974" t="s">
        <v>1933</v>
      </c>
      <c r="B30" s="975" t="s">
        <v>1934</v>
      </c>
      <c r="C30" s="976" t="s">
        <v>1935</v>
      </c>
      <c r="D30" s="977"/>
      <c r="E30" s="978"/>
      <c r="F30" s="978"/>
      <c r="G30" s="978"/>
      <c r="H30" s="979"/>
      <c r="I30" s="979"/>
      <c r="J30" s="979"/>
      <c r="K30" s="979"/>
      <c r="L30" s="979"/>
      <c r="M30" s="979"/>
      <c r="N30" s="979"/>
      <c r="O30" s="979"/>
      <c r="P30" s="980"/>
      <c r="Q30" s="979"/>
      <c r="R30" s="979"/>
      <c r="S30" s="979" t="s">
        <v>1936</v>
      </c>
    </row>
    <row r="31" spans="1:19" ht="33.75" customHeight="1" x14ac:dyDescent="0.25">
      <c r="A31" s="954" t="s">
        <v>1937</v>
      </c>
      <c r="B31" s="474" t="s">
        <v>1938</v>
      </c>
      <c r="C31" s="981" t="s">
        <v>441</v>
      </c>
      <c r="D31" s="982"/>
      <c r="E31" s="946"/>
      <c r="F31" s="983"/>
      <c r="G31" s="983"/>
      <c r="H31" s="946"/>
      <c r="I31" s="946"/>
      <c r="J31" s="946"/>
      <c r="K31" s="946"/>
      <c r="L31" s="946"/>
      <c r="M31" s="946"/>
      <c r="N31" s="946"/>
      <c r="O31" s="946"/>
      <c r="P31" s="946"/>
      <c r="Q31" s="946"/>
      <c r="R31" s="946"/>
      <c r="S31" s="946" t="s">
        <v>1936</v>
      </c>
    </row>
    <row r="32" spans="1:19" ht="51.75" customHeight="1" x14ac:dyDescent="0.25">
      <c r="A32" s="474" t="s">
        <v>1939</v>
      </c>
      <c r="B32" s="474" t="s">
        <v>1940</v>
      </c>
      <c r="C32" s="984" t="s">
        <v>1941</v>
      </c>
      <c r="D32" s="985"/>
      <c r="E32" s="986"/>
      <c r="F32" s="986"/>
      <c r="G32" s="986"/>
      <c r="H32" s="987"/>
      <c r="I32" s="987"/>
      <c r="J32" s="987"/>
      <c r="K32" s="987"/>
      <c r="L32" s="987"/>
      <c r="M32" s="987"/>
      <c r="N32" s="987"/>
      <c r="O32" s="987"/>
      <c r="P32" s="987"/>
      <c r="Q32" s="987"/>
      <c r="R32" s="987"/>
      <c r="S32" s="946" t="s">
        <v>1936</v>
      </c>
    </row>
    <row r="33" spans="1:19" ht="76.5" x14ac:dyDescent="0.25">
      <c r="A33" s="474" t="s">
        <v>1942</v>
      </c>
      <c r="B33" s="474" t="s">
        <v>1943</v>
      </c>
      <c r="C33" s="984" t="s">
        <v>1944</v>
      </c>
      <c r="D33" s="985"/>
      <c r="E33" s="987"/>
      <c r="F33" s="987"/>
      <c r="G33" s="986"/>
      <c r="H33" s="986"/>
      <c r="I33" s="986"/>
      <c r="J33" s="987"/>
      <c r="K33" s="987"/>
      <c r="L33" s="987"/>
      <c r="M33" s="987"/>
      <c r="N33" s="987"/>
      <c r="O33" s="987"/>
      <c r="P33" s="987"/>
      <c r="Q33" s="961"/>
      <c r="R33" s="961"/>
      <c r="S33" s="946" t="s">
        <v>1936</v>
      </c>
    </row>
    <row r="34" spans="1:19" ht="36.75" customHeight="1" x14ac:dyDescent="0.25">
      <c r="A34" s="988" t="s">
        <v>1945</v>
      </c>
      <c r="B34" s="989" t="s">
        <v>1172</v>
      </c>
      <c r="C34" s="990" t="s">
        <v>1946</v>
      </c>
      <c r="D34" s="991"/>
      <c r="E34" s="966"/>
      <c r="F34" s="966"/>
      <c r="G34" s="966"/>
      <c r="H34" s="966"/>
      <c r="I34" s="966"/>
      <c r="J34" s="966"/>
      <c r="K34" s="966"/>
      <c r="L34" s="966"/>
      <c r="M34" s="966"/>
      <c r="N34" s="966"/>
      <c r="O34" s="966"/>
      <c r="P34" s="946"/>
      <c r="Q34" s="946"/>
      <c r="R34" s="946"/>
      <c r="S34" s="946" t="s">
        <v>1936</v>
      </c>
    </row>
    <row r="35" spans="1:19" ht="29.25" customHeight="1" x14ac:dyDescent="0.25">
      <c r="A35" s="312" t="s">
        <v>1947</v>
      </c>
      <c r="B35" s="312" t="s">
        <v>1948</v>
      </c>
      <c r="C35" s="312"/>
      <c r="D35" s="312"/>
      <c r="E35" s="940"/>
      <c r="F35" s="940"/>
      <c r="G35" s="940"/>
      <c r="H35" s="940"/>
      <c r="I35" s="940"/>
      <c r="J35" s="940"/>
      <c r="K35" s="940"/>
      <c r="L35" s="940"/>
      <c r="M35" s="940"/>
      <c r="N35" s="940"/>
      <c r="O35" s="940"/>
      <c r="P35" s="940"/>
      <c r="Q35" s="940"/>
      <c r="R35" s="940"/>
      <c r="S35" s="940"/>
    </row>
    <row r="36" spans="1:19" ht="42.75" customHeight="1" x14ac:dyDescent="0.25">
      <c r="A36" s="514" t="s">
        <v>1949</v>
      </c>
      <c r="B36" s="474" t="s">
        <v>1950</v>
      </c>
      <c r="C36" s="474" t="s">
        <v>1951</v>
      </c>
      <c r="D36" s="514"/>
      <c r="E36" s="992"/>
      <c r="F36" s="992"/>
      <c r="G36" s="992"/>
      <c r="H36" s="992"/>
      <c r="I36" s="992"/>
      <c r="J36" s="992"/>
      <c r="K36" s="992"/>
      <c r="L36" s="992"/>
      <c r="M36" s="941"/>
      <c r="N36" s="941"/>
      <c r="O36" s="941"/>
      <c r="P36" s="941"/>
      <c r="Q36" s="941"/>
      <c r="R36" s="941"/>
      <c r="S36" s="941"/>
    </row>
    <row r="37" spans="1:19" ht="29.25" customHeight="1" x14ac:dyDescent="0.25">
      <c r="A37" s="514" t="s">
        <v>1952</v>
      </c>
      <c r="B37" s="474" t="s">
        <v>1953</v>
      </c>
      <c r="C37" s="474" t="s">
        <v>1954</v>
      </c>
      <c r="D37" s="514"/>
      <c r="E37" s="941"/>
      <c r="F37" s="941"/>
      <c r="G37" s="941"/>
      <c r="H37" s="941"/>
      <c r="I37" s="941"/>
      <c r="J37" s="941"/>
      <c r="K37" s="941"/>
      <c r="L37" s="941"/>
      <c r="M37" s="941"/>
      <c r="N37" s="941"/>
      <c r="O37" s="941"/>
      <c r="P37" s="941"/>
      <c r="Q37" s="941"/>
      <c r="R37" s="941"/>
      <c r="S37" s="941"/>
    </row>
    <row r="38" spans="1:19" ht="25.5" x14ac:dyDescent="0.25">
      <c r="A38" s="514" t="s">
        <v>1955</v>
      </c>
      <c r="B38" s="771" t="s">
        <v>1956</v>
      </c>
      <c r="C38" s="474" t="s">
        <v>1957</v>
      </c>
      <c r="D38" s="993"/>
      <c r="E38" s="992"/>
      <c r="F38" s="941"/>
      <c r="G38" s="992"/>
      <c r="H38" s="992"/>
      <c r="I38" s="992"/>
      <c r="J38" s="941"/>
      <c r="K38" s="941"/>
      <c r="L38" s="941"/>
      <c r="M38" s="941"/>
      <c r="N38" s="941"/>
      <c r="O38" s="941"/>
      <c r="P38" s="941"/>
      <c r="Q38" s="941"/>
      <c r="R38" s="941"/>
      <c r="S38" s="941"/>
    </row>
    <row r="39" spans="1:19" ht="25.5" x14ac:dyDescent="0.25">
      <c r="A39" s="474" t="s">
        <v>1958</v>
      </c>
      <c r="B39" s="771" t="s">
        <v>1959</v>
      </c>
      <c r="C39" s="474" t="s">
        <v>1957</v>
      </c>
      <c r="D39" s="993"/>
      <c r="E39" s="992"/>
      <c r="F39" s="992"/>
      <c r="G39" s="992"/>
      <c r="H39" s="992"/>
      <c r="I39" s="992"/>
      <c r="J39" s="941"/>
      <c r="K39" s="941"/>
      <c r="L39" s="941"/>
      <c r="M39" s="941"/>
      <c r="N39" s="941"/>
      <c r="O39" s="941"/>
      <c r="P39" s="941"/>
      <c r="Q39" s="941"/>
      <c r="R39" s="941"/>
      <c r="S39" s="941"/>
    </row>
    <row r="40" spans="1:19" ht="46.5" customHeight="1" x14ac:dyDescent="0.25">
      <c r="A40" s="474" t="s">
        <v>1960</v>
      </c>
      <c r="B40" s="771" t="s">
        <v>1961</v>
      </c>
      <c r="C40" s="474" t="s">
        <v>1957</v>
      </c>
      <c r="D40" s="993"/>
      <c r="E40" s="992"/>
      <c r="F40" s="992"/>
      <c r="G40" s="992"/>
      <c r="H40" s="992"/>
      <c r="I40" s="992"/>
      <c r="J40" s="941"/>
      <c r="K40" s="941"/>
      <c r="L40" s="941"/>
      <c r="M40" s="941"/>
      <c r="N40" s="941"/>
      <c r="O40" s="941"/>
      <c r="P40" s="941"/>
      <c r="Q40" s="941"/>
      <c r="R40" s="941"/>
      <c r="S40" s="941"/>
    </row>
    <row r="41" spans="1:19" ht="42.75" customHeight="1" x14ac:dyDescent="0.25">
      <c r="A41" s="994" t="s">
        <v>1962</v>
      </c>
      <c r="B41" s="771" t="s">
        <v>1963</v>
      </c>
      <c r="C41" s="474" t="s">
        <v>1957</v>
      </c>
      <c r="D41" s="993"/>
      <c r="E41" s="992"/>
      <c r="F41" s="992"/>
      <c r="G41" s="992"/>
      <c r="H41" s="992"/>
      <c r="I41" s="992"/>
      <c r="J41" s="941"/>
      <c r="K41" s="941"/>
      <c r="L41" s="941"/>
      <c r="M41" s="941"/>
      <c r="N41" s="941"/>
      <c r="O41" s="941"/>
      <c r="P41" s="941"/>
      <c r="Q41" s="941"/>
      <c r="R41" s="941"/>
      <c r="S41" s="941"/>
    </row>
    <row r="42" spans="1:19" ht="30" customHeight="1" x14ac:dyDescent="0.25">
      <c r="A42" s="792" t="s">
        <v>1964</v>
      </c>
      <c r="B42" s="771" t="s">
        <v>1965</v>
      </c>
      <c r="C42" s="474" t="s">
        <v>1957</v>
      </c>
      <c r="D42" s="993"/>
      <c r="E42" s="992"/>
      <c r="F42" s="992"/>
      <c r="G42" s="992"/>
      <c r="H42" s="992"/>
      <c r="I42" s="992"/>
      <c r="J42" s="941"/>
      <c r="K42" s="941"/>
      <c r="L42" s="941"/>
      <c r="M42" s="941"/>
      <c r="N42" s="941"/>
      <c r="O42" s="941"/>
      <c r="P42" s="941"/>
      <c r="Q42" s="941"/>
      <c r="R42" s="941"/>
      <c r="S42" s="941"/>
    </row>
    <row r="43" spans="1:19" ht="31.5" customHeight="1" x14ac:dyDescent="0.25">
      <c r="A43" s="995" t="s">
        <v>1966</v>
      </c>
      <c r="B43" s="771" t="s">
        <v>1967</v>
      </c>
      <c r="C43" s="474" t="s">
        <v>1968</v>
      </c>
      <c r="D43" s="514"/>
      <c r="E43" s="941"/>
      <c r="F43" s="941"/>
      <c r="G43" s="941"/>
      <c r="H43" s="941"/>
      <c r="I43" s="941"/>
      <c r="J43" s="941"/>
      <c r="K43" s="941"/>
      <c r="L43" s="941"/>
      <c r="M43" s="941"/>
      <c r="N43" s="941"/>
      <c r="O43" s="941"/>
      <c r="P43" s="941"/>
      <c r="Q43" s="941"/>
      <c r="R43" s="941"/>
      <c r="S43" s="941"/>
    </row>
    <row r="44" spans="1:19" ht="39" customHeight="1" x14ac:dyDescent="0.25">
      <c r="A44" s="481" t="s">
        <v>1969</v>
      </c>
      <c r="B44" s="474" t="s">
        <v>1970</v>
      </c>
      <c r="C44" s="474" t="s">
        <v>1971</v>
      </c>
      <c r="D44" s="993"/>
      <c r="E44" s="992"/>
      <c r="F44" s="992"/>
      <c r="G44" s="992"/>
      <c r="H44" s="992"/>
      <c r="I44" s="992"/>
      <c r="J44" s="992"/>
      <c r="K44" s="992"/>
      <c r="L44" s="992"/>
      <c r="M44" s="992"/>
      <c r="N44" s="992"/>
      <c r="O44" s="941"/>
      <c r="P44" s="941"/>
      <c r="Q44" s="941"/>
      <c r="R44" s="941"/>
      <c r="S44" s="941"/>
    </row>
    <row r="45" spans="1:19" ht="56.25" customHeight="1" x14ac:dyDescent="0.25">
      <c r="A45" s="485" t="s">
        <v>1972</v>
      </c>
      <c r="B45" s="771" t="s">
        <v>1973</v>
      </c>
      <c r="C45" s="474" t="s">
        <v>1954</v>
      </c>
      <c r="D45" s="993"/>
      <c r="E45" s="992"/>
      <c r="F45" s="992"/>
      <c r="G45" s="992"/>
      <c r="H45" s="941"/>
      <c r="I45" s="941"/>
      <c r="J45" s="941"/>
      <c r="K45" s="941"/>
      <c r="L45" s="941"/>
      <c r="M45" s="941"/>
      <c r="N45" s="941"/>
      <c r="O45" s="941"/>
      <c r="P45" s="941"/>
      <c r="Q45" s="941"/>
      <c r="R45" s="941"/>
      <c r="S45" s="941"/>
    </row>
    <row r="46" spans="1:19" ht="28.5" customHeight="1" x14ac:dyDescent="0.25">
      <c r="A46" s="485" t="s">
        <v>1974</v>
      </c>
      <c r="B46" s="771" t="s">
        <v>1975</v>
      </c>
      <c r="C46" s="474" t="s">
        <v>1976</v>
      </c>
      <c r="D46" s="993"/>
      <c r="E46" s="992"/>
      <c r="F46" s="992"/>
      <c r="G46" s="992"/>
      <c r="H46" s="992"/>
      <c r="I46" s="992"/>
      <c r="J46" s="941"/>
      <c r="K46" s="941"/>
      <c r="L46" s="941"/>
      <c r="M46" s="941"/>
      <c r="N46" s="941"/>
      <c r="O46" s="941"/>
      <c r="P46" s="941"/>
      <c r="Q46" s="941"/>
      <c r="R46" s="941"/>
      <c r="S46" s="941"/>
    </row>
    <row r="47" spans="1:19" ht="30" customHeight="1" x14ac:dyDescent="0.25">
      <c r="A47" s="485" t="s">
        <v>1977</v>
      </c>
      <c r="B47" s="771" t="s">
        <v>1978</v>
      </c>
      <c r="C47" s="474" t="s">
        <v>1976</v>
      </c>
      <c r="D47" s="993"/>
      <c r="E47" s="992"/>
      <c r="F47" s="992"/>
      <c r="G47" s="992"/>
      <c r="H47" s="992"/>
      <c r="I47" s="992"/>
      <c r="J47" s="941"/>
      <c r="K47" s="941"/>
      <c r="L47" s="941"/>
      <c r="M47" s="941"/>
      <c r="N47" s="941"/>
      <c r="O47" s="941"/>
      <c r="P47" s="941"/>
      <c r="Q47" s="941"/>
      <c r="R47" s="941"/>
      <c r="S47" s="941"/>
    </row>
    <row r="48" spans="1:19" ht="32.25" customHeight="1" x14ac:dyDescent="0.25">
      <c r="A48" s="771" t="s">
        <v>1979</v>
      </c>
      <c r="B48" s="771" t="s">
        <v>1980</v>
      </c>
      <c r="C48" s="474" t="s">
        <v>512</v>
      </c>
      <c r="D48" s="993"/>
      <c r="E48" s="992"/>
      <c r="F48" s="992"/>
      <c r="G48" s="992"/>
      <c r="H48" s="992"/>
      <c r="I48" s="992"/>
      <c r="J48" s="941"/>
      <c r="K48" s="941"/>
      <c r="L48" s="941"/>
      <c r="M48" s="941"/>
      <c r="N48" s="941"/>
      <c r="O48" s="941"/>
      <c r="P48" s="941"/>
      <c r="Q48" s="941"/>
      <c r="R48" s="941"/>
      <c r="S48" s="941"/>
    </row>
    <row r="49" spans="1:19" ht="25.5" x14ac:dyDescent="0.25">
      <c r="A49" s="312" t="s">
        <v>1981</v>
      </c>
      <c r="B49" s="312" t="s">
        <v>1982</v>
      </c>
      <c r="C49" s="312"/>
      <c r="D49" s="312"/>
      <c r="E49" s="940"/>
      <c r="F49" s="940"/>
      <c r="G49" s="940"/>
      <c r="H49" s="940"/>
      <c r="I49" s="940"/>
      <c r="J49" s="940"/>
      <c r="K49" s="940"/>
      <c r="L49" s="940"/>
      <c r="M49" s="940"/>
      <c r="N49" s="940"/>
      <c r="O49" s="940"/>
      <c r="P49" s="940"/>
      <c r="Q49" s="940"/>
      <c r="R49" s="940"/>
      <c r="S49" s="940"/>
    </row>
    <row r="50" spans="1:19" x14ac:dyDescent="0.25">
      <c r="A50" s="506" t="s">
        <v>1983</v>
      </c>
      <c r="B50" s="314" t="s">
        <v>1984</v>
      </c>
      <c r="C50" s="314" t="s">
        <v>1985</v>
      </c>
      <c r="D50" s="993"/>
      <c r="E50" s="992"/>
      <c r="F50" s="992"/>
      <c r="G50" s="992"/>
      <c r="H50" s="996"/>
      <c r="I50" s="996"/>
      <c r="J50" s="996"/>
      <c r="K50" s="996"/>
      <c r="L50" s="996"/>
      <c r="M50" s="996"/>
      <c r="N50" s="996"/>
      <c r="O50" s="996"/>
      <c r="P50" s="996"/>
      <c r="Q50" s="996"/>
      <c r="R50" s="996"/>
      <c r="S50" s="996"/>
    </row>
    <row r="51" spans="1:19" ht="25.5" x14ac:dyDescent="0.25">
      <c r="A51" s="314" t="s">
        <v>1986</v>
      </c>
      <c r="B51" s="314" t="s">
        <v>1987</v>
      </c>
      <c r="C51" s="314" t="s">
        <v>1985</v>
      </c>
      <c r="D51" s="993"/>
      <c r="E51" s="992"/>
      <c r="F51" s="992"/>
      <c r="G51" s="992"/>
      <c r="H51" s="996"/>
      <c r="I51" s="996"/>
      <c r="J51" s="996"/>
      <c r="K51" s="996"/>
      <c r="L51" s="996"/>
      <c r="M51" s="996"/>
      <c r="N51" s="996"/>
      <c r="O51" s="996"/>
      <c r="P51" s="996"/>
      <c r="Q51" s="996"/>
      <c r="R51" s="996"/>
      <c r="S51" s="996"/>
    </row>
    <row r="52" spans="1:19" ht="32.25" customHeight="1" x14ac:dyDescent="0.25">
      <c r="A52" s="314" t="s">
        <v>1988</v>
      </c>
      <c r="B52" s="314" t="s">
        <v>1989</v>
      </c>
      <c r="C52" s="314" t="s">
        <v>1985</v>
      </c>
      <c r="D52" s="993"/>
      <c r="E52" s="992"/>
      <c r="F52" s="992"/>
      <c r="G52" s="992"/>
      <c r="H52" s="996"/>
      <c r="I52" s="996"/>
      <c r="J52" s="996"/>
      <c r="K52" s="996"/>
      <c r="L52" s="996"/>
      <c r="M52" s="996"/>
      <c r="N52" s="996"/>
      <c r="O52" s="996"/>
      <c r="P52" s="996"/>
      <c r="Q52" s="996"/>
      <c r="R52" s="996"/>
      <c r="S52" s="996"/>
    </row>
    <row r="53" spans="1:19" ht="31.5" customHeight="1" x14ac:dyDescent="0.25">
      <c r="A53" s="314" t="s">
        <v>1990</v>
      </c>
      <c r="B53" s="314" t="s">
        <v>1991</v>
      </c>
      <c r="C53" s="314" t="s">
        <v>1985</v>
      </c>
      <c r="D53" s="993"/>
      <c r="E53" s="992"/>
      <c r="F53" s="992"/>
      <c r="G53" s="992"/>
      <c r="H53" s="996"/>
      <c r="I53" s="996"/>
      <c r="J53" s="996"/>
      <c r="K53" s="996"/>
      <c r="L53" s="996"/>
      <c r="M53" s="996"/>
      <c r="N53" s="996"/>
      <c r="O53" s="996"/>
      <c r="P53" s="996"/>
      <c r="Q53" s="996"/>
      <c r="R53" s="996"/>
      <c r="S53" s="996"/>
    </row>
    <row r="54" spans="1:19" ht="45" customHeight="1" x14ac:dyDescent="0.25">
      <c r="A54" s="481" t="s">
        <v>1992</v>
      </c>
      <c r="B54" s="314" t="s">
        <v>1336</v>
      </c>
      <c r="C54" s="771" t="s">
        <v>1993</v>
      </c>
      <c r="D54" s="997"/>
      <c r="E54" s="998"/>
      <c r="F54" s="998"/>
      <c r="G54" s="998"/>
      <c r="H54" s="998"/>
      <c r="I54" s="998"/>
      <c r="J54" s="998"/>
      <c r="K54" s="998"/>
      <c r="L54" s="998"/>
      <c r="M54" s="998"/>
      <c r="N54" s="998"/>
      <c r="O54" s="998"/>
      <c r="P54" s="999"/>
      <c r="Q54" s="999"/>
      <c r="R54" s="999"/>
      <c r="S54" s="999"/>
    </row>
    <row r="55" spans="1:19" ht="29.25" customHeight="1" x14ac:dyDescent="0.25">
      <c r="A55" s="792" t="s">
        <v>1994</v>
      </c>
      <c r="B55" s="314" t="s">
        <v>1336</v>
      </c>
      <c r="C55" s="771" t="s">
        <v>1995</v>
      </c>
      <c r="D55" s="997"/>
      <c r="E55" s="998"/>
      <c r="F55" s="998"/>
      <c r="G55" s="998"/>
      <c r="H55" s="998"/>
      <c r="I55" s="998"/>
      <c r="J55" s="998"/>
      <c r="K55" s="998"/>
      <c r="L55" s="998"/>
      <c r="M55" s="998"/>
      <c r="N55" s="998"/>
      <c r="O55" s="998"/>
      <c r="P55" s="999"/>
      <c r="Q55" s="999"/>
      <c r="R55" s="999"/>
      <c r="S55" s="999"/>
    </row>
    <row r="56" spans="1:19" ht="31.5" customHeight="1" x14ac:dyDescent="0.25">
      <c r="A56" s="792" t="s">
        <v>1996</v>
      </c>
      <c r="B56" s="314" t="s">
        <v>1997</v>
      </c>
      <c r="C56" s="771" t="s">
        <v>1998</v>
      </c>
      <c r="D56" s="997"/>
      <c r="E56" s="998"/>
      <c r="F56" s="998"/>
      <c r="G56" s="998"/>
      <c r="H56" s="998"/>
      <c r="I56" s="998"/>
      <c r="J56" s="998"/>
      <c r="K56" s="998"/>
      <c r="L56" s="998"/>
      <c r="M56" s="998"/>
      <c r="N56" s="998"/>
      <c r="O56" s="998"/>
      <c r="P56" s="999"/>
      <c r="Q56" s="999"/>
      <c r="R56" s="999"/>
      <c r="S56" s="999"/>
    </row>
    <row r="57" spans="1:19" ht="45" customHeight="1" x14ac:dyDescent="0.25">
      <c r="A57" s="792" t="s">
        <v>1999</v>
      </c>
      <c r="B57" s="314" t="s">
        <v>2000</v>
      </c>
      <c r="C57" s="771" t="s">
        <v>2001</v>
      </c>
      <c r="D57" s="997"/>
      <c r="E57" s="998"/>
      <c r="F57" s="998"/>
      <c r="G57" s="998"/>
      <c r="H57" s="998"/>
      <c r="I57" s="998"/>
      <c r="J57" s="998"/>
      <c r="K57" s="998"/>
      <c r="L57" s="998"/>
      <c r="M57" s="998"/>
      <c r="N57" s="998"/>
      <c r="O57" s="998"/>
      <c r="P57" s="999"/>
      <c r="Q57" s="999"/>
      <c r="R57" s="999"/>
      <c r="S57" s="999"/>
    </row>
    <row r="58" spans="1:19" ht="35.25" customHeight="1" x14ac:dyDescent="0.25">
      <c r="A58" s="792" t="s">
        <v>2002</v>
      </c>
      <c r="B58" s="314" t="s">
        <v>2003</v>
      </c>
      <c r="C58" s="771" t="s">
        <v>2004</v>
      </c>
      <c r="D58" s="997"/>
      <c r="E58" s="998"/>
      <c r="F58" s="998"/>
      <c r="G58" s="998"/>
      <c r="H58" s="998"/>
      <c r="I58" s="998"/>
      <c r="J58" s="998"/>
      <c r="K58" s="998"/>
      <c r="L58" s="998"/>
      <c r="M58" s="998"/>
      <c r="N58" s="998"/>
      <c r="O58" s="998"/>
      <c r="P58" s="999"/>
      <c r="Q58" s="999"/>
      <c r="R58" s="999"/>
      <c r="S58" s="999"/>
    </row>
    <row r="59" spans="1:19" ht="73.5" customHeight="1" x14ac:dyDescent="0.25">
      <c r="A59" s="792" t="s">
        <v>2005</v>
      </c>
      <c r="B59" s="314" t="s">
        <v>1997</v>
      </c>
      <c r="C59" s="771" t="s">
        <v>480</v>
      </c>
      <c r="D59" s="997"/>
      <c r="E59" s="998"/>
      <c r="F59" s="998"/>
      <c r="G59" s="998"/>
      <c r="H59" s="998"/>
      <c r="I59" s="998"/>
      <c r="J59" s="998"/>
      <c r="K59" s="998"/>
      <c r="L59" s="998"/>
      <c r="M59" s="998"/>
      <c r="N59" s="998"/>
      <c r="O59" s="998"/>
      <c r="P59" s="999"/>
      <c r="Q59" s="999"/>
      <c r="R59" s="999"/>
      <c r="S59" s="999"/>
    </row>
    <row r="60" spans="1:19" ht="33" customHeight="1" x14ac:dyDescent="0.25">
      <c r="A60" s="792" t="s">
        <v>2006</v>
      </c>
      <c r="B60" s="314" t="s">
        <v>2007</v>
      </c>
      <c r="C60" s="771" t="s">
        <v>2008</v>
      </c>
      <c r="D60" s="997"/>
      <c r="E60" s="998"/>
      <c r="F60" s="998"/>
      <c r="G60" s="998"/>
      <c r="H60" s="998"/>
      <c r="I60" s="998"/>
      <c r="J60" s="998"/>
      <c r="K60" s="998"/>
      <c r="L60" s="998"/>
      <c r="M60" s="998"/>
      <c r="N60" s="998"/>
      <c r="O60" s="998"/>
      <c r="P60" s="999"/>
      <c r="Q60" s="999"/>
      <c r="R60" s="999"/>
      <c r="S60" s="999"/>
    </row>
    <row r="61" spans="1:19" x14ac:dyDescent="0.25">
      <c r="A61" s="792" t="s">
        <v>2009</v>
      </c>
      <c r="B61" s="314" t="s">
        <v>1997</v>
      </c>
      <c r="C61" s="771" t="s">
        <v>2010</v>
      </c>
      <c r="D61" s="997"/>
      <c r="E61" s="998"/>
      <c r="F61" s="998"/>
      <c r="G61" s="998"/>
      <c r="H61" s="998"/>
      <c r="I61" s="999"/>
      <c r="J61" s="999"/>
      <c r="K61" s="999"/>
      <c r="L61" s="999"/>
      <c r="M61" s="999"/>
      <c r="N61" s="999"/>
      <c r="O61" s="999"/>
      <c r="P61" s="999"/>
      <c r="Q61" s="999"/>
      <c r="R61" s="999"/>
      <c r="S61" s="999"/>
    </row>
    <row r="62" spans="1:19" x14ac:dyDescent="0.25">
      <c r="A62" s="792" t="s">
        <v>2011</v>
      </c>
      <c r="B62" s="314" t="s">
        <v>1997</v>
      </c>
      <c r="C62" s="771" t="s">
        <v>2012</v>
      </c>
      <c r="D62" s="997"/>
      <c r="E62" s="998"/>
      <c r="F62" s="998"/>
      <c r="G62" s="998"/>
      <c r="H62" s="998"/>
      <c r="I62" s="999"/>
      <c r="J62" s="999"/>
      <c r="K62" s="999"/>
      <c r="L62" s="999"/>
      <c r="M62" s="999"/>
      <c r="N62" s="999"/>
      <c r="O62" s="999"/>
      <c r="P62" s="999"/>
      <c r="Q62" s="999"/>
      <c r="R62" s="999"/>
      <c r="S62" s="999"/>
    </row>
    <row r="63" spans="1:19" ht="36" customHeight="1" x14ac:dyDescent="0.25">
      <c r="A63" s="792" t="s">
        <v>2013</v>
      </c>
      <c r="B63" s="314" t="s">
        <v>2014</v>
      </c>
      <c r="C63" s="771" t="s">
        <v>2015</v>
      </c>
      <c r="D63" s="997"/>
      <c r="E63" s="998"/>
      <c r="F63" s="998"/>
      <c r="G63" s="998"/>
      <c r="H63" s="998"/>
      <c r="I63" s="999"/>
      <c r="J63" s="999"/>
      <c r="K63" s="999"/>
      <c r="L63" s="999"/>
      <c r="M63" s="999"/>
      <c r="N63" s="999"/>
      <c r="O63" s="999"/>
      <c r="P63" s="999"/>
      <c r="Q63" s="999"/>
      <c r="R63" s="999"/>
      <c r="S63" s="999"/>
    </row>
    <row r="64" spans="1:19" ht="25.5" x14ac:dyDescent="0.25">
      <c r="A64" s="792" t="s">
        <v>2016</v>
      </c>
      <c r="B64" s="314" t="s">
        <v>2017</v>
      </c>
      <c r="C64" s="314" t="s">
        <v>2018</v>
      </c>
      <c r="D64" s="997"/>
      <c r="E64" s="998"/>
      <c r="F64" s="998"/>
      <c r="G64" s="999"/>
      <c r="H64" s="999"/>
      <c r="I64" s="999"/>
      <c r="J64" s="999"/>
      <c r="K64" s="999"/>
      <c r="L64" s="999"/>
      <c r="M64" s="999"/>
      <c r="N64" s="999"/>
      <c r="O64" s="999"/>
      <c r="P64" s="999"/>
      <c r="Q64" s="999"/>
      <c r="R64" s="999"/>
      <c r="S64" s="999"/>
    </row>
    <row r="65" spans="1:19" ht="51" x14ac:dyDescent="0.25">
      <c r="A65" s="792" t="s">
        <v>2019</v>
      </c>
      <c r="B65" s="314" t="s">
        <v>2020</v>
      </c>
      <c r="C65" s="771" t="s">
        <v>2021</v>
      </c>
      <c r="D65" s="997"/>
      <c r="E65" s="998"/>
      <c r="F65" s="998"/>
      <c r="G65" s="998"/>
      <c r="H65" s="998"/>
      <c r="I65" s="998"/>
      <c r="J65" s="998"/>
      <c r="K65" s="998"/>
      <c r="L65" s="998"/>
      <c r="M65" s="998"/>
      <c r="N65" s="998"/>
      <c r="O65" s="998"/>
      <c r="P65" s="999"/>
      <c r="Q65" s="999"/>
      <c r="R65" s="999"/>
      <c r="S65" s="999"/>
    </row>
    <row r="66" spans="1:19" ht="15.75" x14ac:dyDescent="0.25">
      <c r="A66" s="506" t="s">
        <v>2022</v>
      </c>
      <c r="B66" s="1000" t="s">
        <v>2023</v>
      </c>
      <c r="C66" s="771" t="s">
        <v>2024</v>
      </c>
      <c r="D66" s="997"/>
      <c r="E66" s="998"/>
      <c r="F66" s="998"/>
      <c r="G66" s="998"/>
      <c r="H66" s="998"/>
      <c r="I66" s="998"/>
      <c r="J66" s="998"/>
      <c r="K66" s="998"/>
      <c r="L66" s="998"/>
      <c r="M66" s="998"/>
      <c r="N66" s="998"/>
      <c r="O66" s="998"/>
      <c r="P66" s="999"/>
      <c r="Q66" s="999"/>
      <c r="R66" s="999"/>
      <c r="S66" s="999"/>
    </row>
    <row r="67" spans="1:19" ht="69.75" customHeight="1" x14ac:dyDescent="0.25">
      <c r="A67" s="792" t="s">
        <v>2025</v>
      </c>
      <c r="B67" s="314" t="s">
        <v>2026</v>
      </c>
      <c r="C67" s="474" t="s">
        <v>2027</v>
      </c>
      <c r="D67" s="997"/>
      <c r="E67" s="998"/>
      <c r="F67" s="998"/>
      <c r="G67" s="998"/>
      <c r="H67" s="998"/>
      <c r="I67" s="998"/>
      <c r="J67" s="998"/>
      <c r="K67" s="998"/>
      <c r="L67" s="998"/>
      <c r="M67" s="998"/>
      <c r="N67" s="998"/>
      <c r="O67" s="998"/>
      <c r="P67" s="999"/>
      <c r="Q67" s="999"/>
      <c r="R67" s="999"/>
      <c r="S67" s="999"/>
    </row>
    <row r="68" spans="1:19" ht="69.75" customHeight="1" x14ac:dyDescent="0.25">
      <c r="A68" s="481" t="s">
        <v>2028</v>
      </c>
      <c r="B68" s="314" t="s">
        <v>2029</v>
      </c>
      <c r="C68" s="792" t="s">
        <v>2030</v>
      </c>
      <c r="D68" s="997"/>
      <c r="E68" s="998"/>
      <c r="F68" s="998"/>
      <c r="G68" s="998"/>
      <c r="H68" s="998"/>
      <c r="I68" s="998"/>
      <c r="J68" s="998"/>
      <c r="K68" s="998"/>
      <c r="L68" s="998"/>
      <c r="M68" s="998"/>
      <c r="N68" s="998"/>
      <c r="O68" s="998"/>
      <c r="P68" s="999"/>
      <c r="Q68" s="999"/>
      <c r="R68" s="999"/>
      <c r="S68" s="1001"/>
    </row>
    <row r="69" spans="1:19" ht="30" customHeight="1" x14ac:dyDescent="0.25">
      <c r="A69" s="792" t="s">
        <v>2031</v>
      </c>
      <c r="B69" s="314" t="s">
        <v>2032</v>
      </c>
      <c r="C69" s="314" t="s">
        <v>2033</v>
      </c>
      <c r="D69" s="997"/>
      <c r="E69" s="998"/>
      <c r="F69" s="998"/>
      <c r="G69" s="998"/>
      <c r="H69" s="998"/>
      <c r="I69" s="998"/>
      <c r="J69" s="998"/>
      <c r="K69" s="998"/>
      <c r="L69" s="998"/>
      <c r="M69" s="998"/>
      <c r="N69" s="998"/>
      <c r="O69" s="998"/>
      <c r="P69" s="999"/>
      <c r="Q69" s="999"/>
      <c r="R69" s="999"/>
      <c r="S69" s="1002"/>
    </row>
    <row r="70" spans="1:19" ht="48.75" customHeight="1" x14ac:dyDescent="0.25">
      <c r="A70" s="481" t="s">
        <v>2034</v>
      </c>
      <c r="B70" s="481" t="s">
        <v>2035</v>
      </c>
      <c r="C70" s="481" t="s">
        <v>2036</v>
      </c>
      <c r="D70" s="997"/>
      <c r="E70" s="998"/>
      <c r="F70" s="998"/>
      <c r="G70" s="998"/>
      <c r="H70" s="998"/>
      <c r="I70" s="998"/>
      <c r="J70" s="998"/>
      <c r="K70" s="998"/>
      <c r="L70" s="998"/>
      <c r="M70" s="998"/>
      <c r="N70" s="998"/>
      <c r="O70" s="998"/>
      <c r="P70" s="999"/>
      <c r="Q70" s="999"/>
      <c r="R70" s="999"/>
      <c r="S70" s="999"/>
    </row>
    <row r="71" spans="1:19" ht="25.5" x14ac:dyDescent="0.25">
      <c r="A71" s="792" t="s">
        <v>2037</v>
      </c>
      <c r="B71" s="792" t="s">
        <v>2038</v>
      </c>
      <c r="C71" s="792" t="s">
        <v>2039</v>
      </c>
      <c r="D71" s="997"/>
      <c r="E71" s="998"/>
      <c r="F71" s="998"/>
      <c r="G71" s="998"/>
      <c r="H71" s="998"/>
      <c r="I71" s="998"/>
      <c r="J71" s="998"/>
      <c r="K71" s="998"/>
      <c r="L71" s="998"/>
      <c r="M71" s="998"/>
      <c r="N71" s="998"/>
      <c r="O71" s="998"/>
      <c r="P71" s="999"/>
      <c r="Q71" s="999"/>
      <c r="R71" s="999"/>
      <c r="S71" s="999"/>
    </row>
    <row r="72" spans="1:19" ht="25.5" x14ac:dyDescent="0.25">
      <c r="A72" s="792" t="s">
        <v>2040</v>
      </c>
      <c r="B72" s="792" t="s">
        <v>2041</v>
      </c>
      <c r="C72" s="792" t="s">
        <v>2042</v>
      </c>
      <c r="D72" s="997"/>
      <c r="E72" s="998"/>
      <c r="F72" s="998"/>
      <c r="G72" s="998"/>
      <c r="H72" s="998"/>
      <c r="I72" s="998"/>
      <c r="J72" s="998"/>
      <c r="K72" s="998"/>
      <c r="L72" s="998"/>
      <c r="M72" s="998"/>
      <c r="N72" s="998"/>
      <c r="O72" s="998"/>
      <c r="P72" s="999"/>
      <c r="Q72" s="999"/>
      <c r="R72" s="999"/>
      <c r="S72" s="999"/>
    </row>
    <row r="73" spans="1:19" ht="38.25" x14ac:dyDescent="0.25">
      <c r="A73" s="792" t="s">
        <v>2043</v>
      </c>
      <c r="B73" s="792" t="s">
        <v>2044</v>
      </c>
      <c r="C73" s="792" t="s">
        <v>2045</v>
      </c>
      <c r="D73" s="997"/>
      <c r="E73" s="998"/>
      <c r="F73" s="998"/>
      <c r="G73" s="998"/>
      <c r="H73" s="998"/>
      <c r="I73" s="998"/>
      <c r="J73" s="998"/>
      <c r="K73" s="998"/>
      <c r="L73" s="998"/>
      <c r="M73" s="998"/>
      <c r="N73" s="998"/>
      <c r="O73" s="998"/>
      <c r="P73" s="999"/>
      <c r="Q73" s="999"/>
      <c r="R73" s="999"/>
      <c r="S73" s="999"/>
    </row>
    <row r="74" spans="1:19" ht="25.5" x14ac:dyDescent="0.25">
      <c r="A74" s="792" t="s">
        <v>2046</v>
      </c>
      <c r="B74" s="792" t="s">
        <v>2047</v>
      </c>
      <c r="C74" s="792" t="s">
        <v>2048</v>
      </c>
      <c r="D74" s="997"/>
      <c r="E74" s="998"/>
      <c r="F74" s="998"/>
      <c r="G74" s="998"/>
      <c r="H74" s="998"/>
      <c r="I74" s="998"/>
      <c r="J74" s="998"/>
      <c r="K74" s="998"/>
      <c r="L74" s="998"/>
      <c r="M74" s="998"/>
      <c r="N74" s="998"/>
      <c r="O74" s="998"/>
      <c r="P74" s="999"/>
      <c r="Q74" s="999"/>
      <c r="R74" s="999"/>
      <c r="S74" s="999"/>
    </row>
    <row r="75" spans="1:19" ht="30" customHeight="1" x14ac:dyDescent="0.25">
      <c r="A75" s="481" t="s">
        <v>2049</v>
      </c>
      <c r="B75" s="792" t="s">
        <v>2050</v>
      </c>
      <c r="C75" s="792" t="s">
        <v>1038</v>
      </c>
      <c r="D75" s="997"/>
      <c r="E75" s="998"/>
      <c r="F75" s="999"/>
      <c r="G75" s="999"/>
      <c r="H75" s="999"/>
      <c r="I75" s="999"/>
      <c r="J75" s="999"/>
      <c r="K75" s="999"/>
      <c r="L75" s="999"/>
      <c r="M75" s="999"/>
      <c r="N75" s="999"/>
      <c r="O75" s="999"/>
      <c r="P75" s="999"/>
      <c r="Q75" s="999"/>
      <c r="R75" s="999"/>
      <c r="S75" s="999"/>
    </row>
    <row r="76" spans="1:19" ht="29.25" customHeight="1" x14ac:dyDescent="0.25">
      <c r="A76" s="481" t="s">
        <v>2051</v>
      </c>
      <c r="B76" s="792" t="s">
        <v>2052</v>
      </c>
      <c r="C76" s="314" t="s">
        <v>1971</v>
      </c>
      <c r="D76" s="481"/>
      <c r="E76" s="999"/>
      <c r="F76" s="999"/>
      <c r="G76" s="999"/>
      <c r="H76" s="999"/>
      <c r="I76" s="999"/>
      <c r="J76" s="999"/>
      <c r="K76" s="999"/>
      <c r="L76" s="999"/>
      <c r="M76" s="999"/>
      <c r="N76" s="999"/>
      <c r="O76" s="999"/>
      <c r="P76" s="999"/>
      <c r="Q76" s="999"/>
      <c r="R76" s="999"/>
      <c r="S76" s="999"/>
    </row>
    <row r="77" spans="1:19" ht="29.25" customHeight="1" x14ac:dyDescent="0.25">
      <c r="A77" s="792" t="s">
        <v>2053</v>
      </c>
      <c r="B77" s="792" t="s">
        <v>2054</v>
      </c>
      <c r="C77" s="792" t="s">
        <v>1971</v>
      </c>
      <c r="D77" s="997"/>
      <c r="E77" s="998"/>
      <c r="F77" s="998"/>
      <c r="G77" s="998"/>
      <c r="H77" s="998"/>
      <c r="I77" s="998"/>
      <c r="J77" s="998"/>
      <c r="K77" s="998"/>
      <c r="L77" s="998"/>
      <c r="M77" s="998"/>
      <c r="N77" s="998"/>
      <c r="O77" s="998"/>
      <c r="P77" s="999"/>
      <c r="Q77" s="999"/>
      <c r="R77" s="999"/>
      <c r="S77" s="999"/>
    </row>
    <row r="78" spans="1:19" ht="29.25" customHeight="1" x14ac:dyDescent="0.25">
      <c r="A78" s="792" t="s">
        <v>2055</v>
      </c>
      <c r="B78" s="792" t="s">
        <v>2056</v>
      </c>
      <c r="C78" s="314" t="s">
        <v>1971</v>
      </c>
      <c r="D78" s="997"/>
      <c r="E78" s="998"/>
      <c r="F78" s="998"/>
      <c r="G78" s="998"/>
      <c r="H78" s="998"/>
      <c r="I78" s="998"/>
      <c r="J78" s="998"/>
      <c r="K78" s="998"/>
      <c r="L78" s="998"/>
      <c r="M78" s="998"/>
      <c r="N78" s="998"/>
      <c r="O78" s="998"/>
      <c r="P78" s="999"/>
      <c r="Q78" s="999"/>
      <c r="R78" s="999"/>
      <c r="S78" s="999"/>
    </row>
    <row r="79" spans="1:19" ht="55.5" customHeight="1" x14ac:dyDescent="0.25">
      <c r="A79" s="792" t="s">
        <v>2057</v>
      </c>
      <c r="B79" s="474" t="s">
        <v>2058</v>
      </c>
      <c r="C79" s="474" t="s">
        <v>2059</v>
      </c>
      <c r="D79" s="1003"/>
      <c r="E79" s="1004"/>
      <c r="F79" s="1004"/>
      <c r="G79" s="943"/>
      <c r="H79" s="1004"/>
      <c r="I79" s="1004"/>
      <c r="J79" s="943"/>
      <c r="K79" s="1004"/>
      <c r="L79" s="943"/>
      <c r="M79" s="1004"/>
      <c r="N79" s="1004"/>
      <c r="O79" s="1004"/>
      <c r="P79" s="1005"/>
      <c r="Q79" s="961"/>
      <c r="R79" s="961"/>
      <c r="S79" s="946"/>
    </row>
    <row r="80" spans="1:19" ht="61.5" customHeight="1" x14ac:dyDescent="0.25">
      <c r="A80" s="312" t="s">
        <v>2060</v>
      </c>
      <c r="B80" s="312" t="s">
        <v>2061</v>
      </c>
      <c r="C80" s="312"/>
      <c r="D80" s="312"/>
      <c r="E80" s="940"/>
      <c r="F80" s="940"/>
      <c r="G80" s="940"/>
      <c r="H80" s="940"/>
      <c r="I80" s="940"/>
      <c r="J80" s="940"/>
      <c r="K80" s="940"/>
      <c r="L80" s="940"/>
      <c r="M80" s="940"/>
      <c r="N80" s="940"/>
      <c r="O80" s="940"/>
      <c r="P80" s="940"/>
      <c r="Q80" s="940"/>
      <c r="R80" s="940"/>
      <c r="S80" s="940"/>
    </row>
    <row r="81" spans="1:19" ht="43.5" customHeight="1" x14ac:dyDescent="0.25">
      <c r="A81" s="792" t="s">
        <v>2062</v>
      </c>
      <c r="B81" s="792" t="s">
        <v>2063</v>
      </c>
      <c r="C81" s="481"/>
      <c r="D81" s="997"/>
      <c r="E81" s="997"/>
      <c r="F81" s="997"/>
      <c r="G81" s="997"/>
      <c r="H81" s="997"/>
      <c r="I81" s="997"/>
      <c r="J81" s="997"/>
      <c r="K81" s="997"/>
      <c r="L81" s="997"/>
      <c r="M81" s="997"/>
      <c r="N81" s="997"/>
      <c r="O81" s="997"/>
      <c r="P81" s="999"/>
      <c r="Q81" s="999"/>
      <c r="R81" s="999"/>
      <c r="S81" s="999"/>
    </row>
    <row r="82" spans="1:19" ht="63.75" customHeight="1" x14ac:dyDescent="0.25">
      <c r="A82" s="312" t="s">
        <v>2064</v>
      </c>
      <c r="B82" s="312" t="s">
        <v>2065</v>
      </c>
      <c r="C82" s="1006" t="s">
        <v>2066</v>
      </c>
      <c r="D82" s="1007">
        <v>7901</v>
      </c>
      <c r="E82" s="1007">
        <v>9001</v>
      </c>
      <c r="F82" s="1007">
        <v>7973</v>
      </c>
      <c r="G82" s="1007">
        <v>5253</v>
      </c>
      <c r="H82" s="1007">
        <v>5134</v>
      </c>
      <c r="I82" s="1007">
        <v>5419</v>
      </c>
      <c r="J82" s="1007">
        <v>5194</v>
      </c>
      <c r="K82" s="1007">
        <v>5319</v>
      </c>
      <c r="L82" s="1007">
        <v>5219</v>
      </c>
      <c r="M82" s="1007">
        <v>5219</v>
      </c>
      <c r="N82" s="1007">
        <v>5124</v>
      </c>
      <c r="O82" s="1007">
        <v>3969</v>
      </c>
      <c r="P82" s="757" t="s">
        <v>682</v>
      </c>
      <c r="Q82" s="940"/>
      <c r="R82" s="940"/>
      <c r="S82" s="940" t="s">
        <v>2067</v>
      </c>
    </row>
    <row r="83" spans="1:19" ht="63.75" customHeight="1" x14ac:dyDescent="0.25">
      <c r="A83" s="771" t="s">
        <v>2068</v>
      </c>
      <c r="B83" s="771" t="s">
        <v>2065</v>
      </c>
      <c r="C83" s="1008" t="s">
        <v>2069</v>
      </c>
      <c r="D83" s="1009">
        <v>4978</v>
      </c>
      <c r="E83" s="1009">
        <v>7333</v>
      </c>
      <c r="F83" s="1009">
        <v>6944</v>
      </c>
      <c r="G83" s="1009">
        <v>3785</v>
      </c>
      <c r="H83" s="1009">
        <v>3766</v>
      </c>
      <c r="I83" s="1009">
        <v>3801</v>
      </c>
      <c r="J83" s="1009">
        <v>3676</v>
      </c>
      <c r="K83" s="1009">
        <v>3801</v>
      </c>
      <c r="L83" s="1009">
        <v>3801</v>
      </c>
      <c r="M83" s="1009">
        <v>3801</v>
      </c>
      <c r="N83" s="1009">
        <v>3801</v>
      </c>
      <c r="O83" s="1009">
        <v>2678</v>
      </c>
      <c r="P83" s="1010">
        <v>125000</v>
      </c>
      <c r="Q83" s="1011"/>
      <c r="R83" s="1012"/>
      <c r="S83" s="1013" t="s">
        <v>1936</v>
      </c>
    </row>
    <row r="84" spans="1:19" ht="58.5" customHeight="1" x14ac:dyDescent="0.25">
      <c r="A84" s="771" t="s">
        <v>2070</v>
      </c>
      <c r="B84" s="771" t="s">
        <v>2071</v>
      </c>
      <c r="C84" s="1008" t="s">
        <v>2072</v>
      </c>
      <c r="D84" s="1009">
        <v>1956</v>
      </c>
      <c r="E84" s="1009">
        <v>856</v>
      </c>
      <c r="F84" s="1009">
        <v>396</v>
      </c>
      <c r="G84" s="1009">
        <v>396</v>
      </c>
      <c r="H84" s="1009">
        <v>296</v>
      </c>
      <c r="I84" s="1009">
        <v>546</v>
      </c>
      <c r="J84" s="1009">
        <v>446</v>
      </c>
      <c r="K84" s="1009">
        <v>446</v>
      </c>
      <c r="L84" s="1009">
        <v>346</v>
      </c>
      <c r="M84" s="1009">
        <v>346</v>
      </c>
      <c r="N84" s="1009">
        <v>251</v>
      </c>
      <c r="O84" s="1009">
        <v>219</v>
      </c>
      <c r="P84" s="1010">
        <v>0</v>
      </c>
      <c r="Q84" s="1011"/>
      <c r="R84" s="1012"/>
      <c r="S84" s="1013" t="s">
        <v>1936</v>
      </c>
    </row>
    <row r="85" spans="1:19" ht="31.5" customHeight="1" x14ac:dyDescent="0.25">
      <c r="A85" s="771" t="s">
        <v>2073</v>
      </c>
      <c r="B85" s="771" t="s">
        <v>2074</v>
      </c>
      <c r="C85" s="1008" t="s">
        <v>2075</v>
      </c>
      <c r="D85" s="1009">
        <v>967</v>
      </c>
      <c r="E85" s="1009">
        <v>812</v>
      </c>
      <c r="F85" s="1009">
        <v>633</v>
      </c>
      <c r="G85" s="1009">
        <v>1072</v>
      </c>
      <c r="H85" s="1009">
        <v>1072</v>
      </c>
      <c r="I85" s="1009">
        <v>1072</v>
      </c>
      <c r="J85" s="1009">
        <v>1072</v>
      </c>
      <c r="K85" s="1009">
        <v>1072</v>
      </c>
      <c r="L85" s="1009">
        <v>1072</v>
      </c>
      <c r="M85" s="1009">
        <v>1072</v>
      </c>
      <c r="N85" s="1009">
        <v>1072</v>
      </c>
      <c r="O85" s="1009">
        <v>1072</v>
      </c>
      <c r="P85" s="1010" t="s">
        <v>2076</v>
      </c>
      <c r="Q85" s="1011"/>
      <c r="R85" s="1011"/>
      <c r="S85" s="1013" t="s">
        <v>1936</v>
      </c>
    </row>
    <row r="86" spans="1:19" ht="30.75" customHeight="1" x14ac:dyDescent="0.25">
      <c r="A86" s="771" t="s">
        <v>2077</v>
      </c>
      <c r="B86" s="771" t="s">
        <v>2074</v>
      </c>
      <c r="C86" s="1008">
        <v>280260</v>
      </c>
      <c r="D86" s="1014">
        <v>23355</v>
      </c>
      <c r="E86" s="1014">
        <v>23355</v>
      </c>
      <c r="F86" s="1014">
        <v>23355</v>
      </c>
      <c r="G86" s="1014">
        <v>23355</v>
      </c>
      <c r="H86" s="1014">
        <v>23355</v>
      </c>
      <c r="I86" s="1014">
        <v>23355</v>
      </c>
      <c r="J86" s="1014">
        <v>23355</v>
      </c>
      <c r="K86" s="1014">
        <v>23355</v>
      </c>
      <c r="L86" s="1014">
        <v>23355</v>
      </c>
      <c r="M86" s="1014">
        <v>23355</v>
      </c>
      <c r="N86" s="1014">
        <v>23355</v>
      </c>
      <c r="O86" s="1014">
        <v>23355</v>
      </c>
      <c r="P86" s="1010">
        <v>0</v>
      </c>
      <c r="Q86" s="1011"/>
      <c r="R86" s="1011"/>
      <c r="S86" s="1013" t="s">
        <v>1936</v>
      </c>
    </row>
    <row r="87" spans="1:19" ht="36" customHeight="1" x14ac:dyDescent="0.25">
      <c r="A87" s="312" t="s">
        <v>2078</v>
      </c>
      <c r="B87" s="312" t="s">
        <v>2079</v>
      </c>
      <c r="C87" s="312" t="s">
        <v>1976</v>
      </c>
      <c r="D87" s="312"/>
      <c r="E87" s="940"/>
      <c r="F87" s="940"/>
      <c r="G87" s="940"/>
      <c r="H87" s="940"/>
      <c r="I87" s="940"/>
      <c r="J87" s="940"/>
      <c r="K87" s="940"/>
      <c r="L87" s="940"/>
      <c r="M87" s="940"/>
      <c r="N87" s="940"/>
      <c r="O87" s="940"/>
      <c r="P87" s="940">
        <v>48247000</v>
      </c>
      <c r="Q87" s="940"/>
      <c r="R87" s="940"/>
      <c r="S87" s="940"/>
    </row>
    <row r="88" spans="1:19" ht="29.25" customHeight="1" x14ac:dyDescent="0.25">
      <c r="A88" s="474" t="s">
        <v>2080</v>
      </c>
      <c r="B88" s="771" t="s">
        <v>2081</v>
      </c>
      <c r="C88" s="474" t="s">
        <v>2082</v>
      </c>
      <c r="D88" s="1015">
        <v>3</v>
      </c>
      <c r="E88" s="1016">
        <v>4</v>
      </c>
      <c r="F88" s="1016">
        <v>3</v>
      </c>
      <c r="G88" s="1016">
        <v>3</v>
      </c>
      <c r="H88" s="1016">
        <v>3</v>
      </c>
      <c r="I88" s="1016">
        <v>3</v>
      </c>
      <c r="J88" s="1016">
        <v>3</v>
      </c>
      <c r="K88" s="1016">
        <v>3</v>
      </c>
      <c r="L88" s="1016">
        <v>4</v>
      </c>
      <c r="M88" s="1016">
        <v>4</v>
      </c>
      <c r="N88" s="1016">
        <v>4</v>
      </c>
      <c r="O88" s="1016">
        <v>3</v>
      </c>
      <c r="P88" s="1010">
        <v>0</v>
      </c>
      <c r="Q88" s="1011"/>
      <c r="R88" s="1011"/>
      <c r="S88" s="1011" t="s">
        <v>1936</v>
      </c>
    </row>
    <row r="89" spans="1:19" ht="37.5" customHeight="1" x14ac:dyDescent="0.25">
      <c r="A89" s="474" t="s">
        <v>2083</v>
      </c>
      <c r="B89" s="771" t="s">
        <v>2084</v>
      </c>
      <c r="C89" s="474" t="s">
        <v>2085</v>
      </c>
      <c r="D89" s="1017"/>
      <c r="E89" s="1011"/>
      <c r="F89" s="1011"/>
      <c r="G89" s="1011"/>
      <c r="H89" s="1011"/>
      <c r="I89" s="1011"/>
      <c r="J89" s="1011"/>
      <c r="K89" s="1011"/>
      <c r="L89" s="1011"/>
      <c r="M89" s="1011"/>
      <c r="N89" s="1011"/>
      <c r="O89" s="1016">
        <v>1</v>
      </c>
      <c r="P89" s="1010">
        <v>0</v>
      </c>
      <c r="Q89" s="1011"/>
      <c r="R89" s="1011"/>
      <c r="S89" s="945" t="s">
        <v>2086</v>
      </c>
    </row>
    <row r="90" spans="1:19" ht="40.5" customHeight="1" x14ac:dyDescent="0.25">
      <c r="A90" s="474" t="s">
        <v>2087</v>
      </c>
      <c r="B90" s="771" t="s">
        <v>2088</v>
      </c>
      <c r="C90" s="474" t="s">
        <v>2089</v>
      </c>
      <c r="D90" s="1017"/>
      <c r="E90" s="1011"/>
      <c r="F90" s="1016">
        <v>1</v>
      </c>
      <c r="G90" s="1011"/>
      <c r="H90" s="1011"/>
      <c r="I90" s="1016">
        <v>1</v>
      </c>
      <c r="J90" s="1011"/>
      <c r="K90" s="1011"/>
      <c r="L90" s="1016">
        <v>1</v>
      </c>
      <c r="M90" s="1011"/>
      <c r="N90" s="1011"/>
      <c r="O90" s="1016">
        <v>1</v>
      </c>
      <c r="P90" s="1010">
        <v>0</v>
      </c>
      <c r="Q90" s="1011"/>
      <c r="R90" s="1011"/>
      <c r="S90" s="945" t="s">
        <v>2090</v>
      </c>
    </row>
    <row r="91" spans="1:19" ht="49.5" customHeight="1" x14ac:dyDescent="0.25">
      <c r="A91" s="474" t="s">
        <v>2091</v>
      </c>
      <c r="B91" s="771" t="s">
        <v>2092</v>
      </c>
      <c r="C91" s="474" t="s">
        <v>2093</v>
      </c>
      <c r="D91" s="1017"/>
      <c r="E91" s="1011"/>
      <c r="F91" s="1011"/>
      <c r="G91" s="1016">
        <v>1</v>
      </c>
      <c r="H91" s="1011"/>
      <c r="I91" s="1011"/>
      <c r="J91" s="1016">
        <v>1</v>
      </c>
      <c r="K91" s="1011"/>
      <c r="L91" s="1011"/>
      <c r="M91" s="1016">
        <v>1</v>
      </c>
      <c r="N91" s="1011"/>
      <c r="O91" s="1011"/>
      <c r="P91" s="1010">
        <v>0</v>
      </c>
      <c r="Q91" s="1011"/>
      <c r="R91" s="1011"/>
      <c r="S91" s="945" t="s">
        <v>2094</v>
      </c>
    </row>
    <row r="92" spans="1:19" ht="31.5" x14ac:dyDescent="0.25">
      <c r="A92" s="474" t="s">
        <v>2095</v>
      </c>
      <c r="B92" s="771" t="s">
        <v>2096</v>
      </c>
      <c r="C92" s="474" t="s">
        <v>2097</v>
      </c>
      <c r="D92" s="1015">
        <v>1</v>
      </c>
      <c r="E92" s="1011"/>
      <c r="F92" s="1011"/>
      <c r="G92" s="1011"/>
      <c r="H92" s="1011"/>
      <c r="I92" s="1011"/>
      <c r="J92" s="1011"/>
      <c r="K92" s="1011"/>
      <c r="L92" s="1011"/>
      <c r="M92" s="1011"/>
      <c r="N92" s="1011"/>
      <c r="O92" s="1011"/>
      <c r="P92" s="1010">
        <v>0</v>
      </c>
      <c r="Q92" s="1011"/>
      <c r="R92" s="1011"/>
      <c r="S92" s="945" t="s">
        <v>2090</v>
      </c>
    </row>
    <row r="93" spans="1:19" ht="38.25" x14ac:dyDescent="0.25">
      <c r="A93" s="474" t="s">
        <v>2098</v>
      </c>
      <c r="B93" s="474" t="s">
        <v>2099</v>
      </c>
      <c r="C93" s="474" t="s">
        <v>2100</v>
      </c>
      <c r="D93" s="1015"/>
      <c r="E93" s="1016"/>
      <c r="F93" s="1016"/>
      <c r="G93" s="1016"/>
      <c r="H93" s="1016"/>
      <c r="I93" s="1016">
        <v>70</v>
      </c>
      <c r="J93" s="972"/>
      <c r="K93" s="972"/>
      <c r="L93" s="972"/>
      <c r="M93" s="972"/>
      <c r="N93" s="972"/>
      <c r="O93" s="972"/>
      <c r="P93" s="973">
        <v>47880000</v>
      </c>
      <c r="Q93" s="972"/>
      <c r="R93" s="972"/>
      <c r="S93" s="972"/>
    </row>
    <row r="94" spans="1:19" ht="25.5" x14ac:dyDescent="0.25">
      <c r="A94" s="312" t="s">
        <v>2101</v>
      </c>
      <c r="B94" s="312" t="s">
        <v>2102</v>
      </c>
      <c r="C94" s="312" t="s">
        <v>2103</v>
      </c>
      <c r="D94" s="312"/>
      <c r="E94" s="940"/>
      <c r="F94" s="940"/>
      <c r="G94" s="940"/>
      <c r="H94" s="940"/>
      <c r="I94" s="940"/>
      <c r="J94" s="940"/>
      <c r="K94" s="940"/>
      <c r="L94" s="940"/>
      <c r="M94" s="940"/>
      <c r="N94" s="940"/>
      <c r="O94" s="940"/>
      <c r="P94" s="940"/>
      <c r="Q94" s="940"/>
      <c r="R94" s="940"/>
      <c r="S94" s="940"/>
    </row>
    <row r="95" spans="1:19" ht="45.75" customHeight="1" x14ac:dyDescent="0.25">
      <c r="A95" s="481" t="s">
        <v>2104</v>
      </c>
      <c r="B95" s="481"/>
      <c r="C95" s="515"/>
      <c r="D95" s="314"/>
      <c r="E95" s="1004"/>
      <c r="F95" s="1004"/>
      <c r="G95" s="1004"/>
      <c r="H95" s="1004"/>
      <c r="I95" s="1004"/>
      <c r="J95" s="1004"/>
      <c r="K95" s="1004"/>
      <c r="L95" s="1004"/>
      <c r="M95" s="1004"/>
      <c r="N95" s="1004"/>
      <c r="O95" s="1004"/>
      <c r="P95" s="1004"/>
      <c r="Q95" s="953"/>
      <c r="R95" s="1004"/>
      <c r="S95" s="1018"/>
    </row>
    <row r="96" spans="1:19" ht="84.75" customHeight="1" x14ac:dyDescent="0.25">
      <c r="A96" s="474" t="s">
        <v>2105</v>
      </c>
      <c r="B96" s="771" t="s">
        <v>2106</v>
      </c>
      <c r="C96" s="771" t="s">
        <v>2107</v>
      </c>
      <c r="D96" s="1015">
        <v>1</v>
      </c>
      <c r="E96" s="1016"/>
      <c r="F96" s="1016">
        <v>1</v>
      </c>
      <c r="G96" s="1016"/>
      <c r="H96" s="1016">
        <v>1</v>
      </c>
      <c r="I96" s="1011"/>
      <c r="J96" s="1011"/>
      <c r="K96" s="1011"/>
      <c r="L96" s="1011"/>
      <c r="M96" s="1011"/>
      <c r="N96" s="1011"/>
      <c r="O96" s="1011"/>
      <c r="P96" s="1011"/>
      <c r="Q96" s="1011"/>
      <c r="R96" s="1011"/>
      <c r="S96" s="945" t="s">
        <v>2108</v>
      </c>
    </row>
    <row r="97" spans="1:19" ht="25.5" x14ac:dyDescent="0.25">
      <c r="A97" s="474" t="s">
        <v>2109</v>
      </c>
      <c r="B97" s="771" t="s">
        <v>2110</v>
      </c>
      <c r="C97" s="771" t="s">
        <v>2111</v>
      </c>
      <c r="D97" s="1015"/>
      <c r="E97" s="1016"/>
      <c r="F97" s="1016"/>
      <c r="G97" s="1016"/>
      <c r="H97" s="1016"/>
      <c r="I97" s="1004"/>
      <c r="J97" s="1004"/>
      <c r="K97" s="1004"/>
      <c r="L97" s="1004"/>
      <c r="M97" s="1004"/>
      <c r="N97" s="1004"/>
      <c r="O97" s="1004"/>
      <c r="P97" s="945"/>
      <c r="Q97" s="944"/>
      <c r="R97" s="945"/>
      <c r="S97" s="1011" t="s">
        <v>2112</v>
      </c>
    </row>
    <row r="98" spans="1:19" ht="25.5" x14ac:dyDescent="0.25">
      <c r="A98" s="474" t="s">
        <v>2113</v>
      </c>
      <c r="B98" s="771" t="s">
        <v>2114</v>
      </c>
      <c r="C98" s="771" t="s">
        <v>2111</v>
      </c>
      <c r="D98" s="1015"/>
      <c r="E98" s="1016"/>
      <c r="F98" s="1016"/>
      <c r="G98" s="1016"/>
      <c r="H98" s="1016"/>
      <c r="I98" s="1004"/>
      <c r="J98" s="1004"/>
      <c r="K98" s="1004"/>
      <c r="L98" s="1004"/>
      <c r="M98" s="1004"/>
      <c r="N98" s="1004"/>
      <c r="O98" s="1004"/>
      <c r="P98" s="945"/>
      <c r="Q98" s="944"/>
      <c r="R98" s="945"/>
      <c r="S98" s="1011" t="s">
        <v>2112</v>
      </c>
    </row>
    <row r="99" spans="1:19" ht="40.5" customHeight="1" x14ac:dyDescent="0.25">
      <c r="A99" s="314" t="s">
        <v>2115</v>
      </c>
      <c r="B99" s="792" t="s">
        <v>2116</v>
      </c>
      <c r="C99" s="792" t="s">
        <v>2117</v>
      </c>
      <c r="D99" s="1015"/>
      <c r="E99" s="1016"/>
      <c r="F99" s="1016"/>
      <c r="G99" s="1016"/>
      <c r="H99" s="1016"/>
      <c r="I99" s="1004"/>
      <c r="J99" s="1004"/>
      <c r="K99" s="1004"/>
      <c r="L99" s="1004"/>
      <c r="M99" s="1004"/>
      <c r="N99" s="1004"/>
      <c r="O99" s="1004"/>
      <c r="P99" s="1019"/>
      <c r="Q99" s="953"/>
      <c r="R99" s="1004"/>
      <c r="S99" s="1020" t="s">
        <v>2112</v>
      </c>
    </row>
    <row r="100" spans="1:19" ht="45.75" customHeight="1" x14ac:dyDescent="0.25">
      <c r="A100" s="314" t="s">
        <v>2118</v>
      </c>
      <c r="B100" s="792" t="s">
        <v>2119</v>
      </c>
      <c r="C100" s="792" t="s">
        <v>2117</v>
      </c>
      <c r="D100" s="1015"/>
      <c r="E100" s="1016"/>
      <c r="F100" s="1016"/>
      <c r="G100" s="1016"/>
      <c r="H100" s="1016"/>
      <c r="I100" s="1004"/>
      <c r="J100" s="1004"/>
      <c r="K100" s="1004"/>
      <c r="L100" s="1004"/>
      <c r="M100" s="1004"/>
      <c r="N100" s="1004"/>
      <c r="O100" s="1004"/>
      <c r="P100" s="1019"/>
      <c r="Q100" s="953"/>
      <c r="R100" s="1004"/>
      <c r="S100" s="1020" t="s">
        <v>2112</v>
      </c>
    </row>
    <row r="101" spans="1:19" ht="25.5" x14ac:dyDescent="0.25">
      <c r="A101" s="474" t="s">
        <v>2120</v>
      </c>
      <c r="B101" s="771" t="s">
        <v>2121</v>
      </c>
      <c r="C101" s="771" t="s">
        <v>2122</v>
      </c>
      <c r="D101" s="1015"/>
      <c r="E101" s="1016"/>
      <c r="F101" s="1016"/>
      <c r="G101" s="1016"/>
      <c r="H101" s="1016"/>
      <c r="I101" s="945"/>
      <c r="J101" s="945"/>
      <c r="K101" s="945"/>
      <c r="L101" s="945"/>
      <c r="M101" s="945"/>
      <c r="N101" s="945"/>
      <c r="O101" s="945"/>
      <c r="P101" s="945"/>
      <c r="Q101" s="944"/>
      <c r="R101" s="945"/>
      <c r="S101" s="1011" t="s">
        <v>2112</v>
      </c>
    </row>
    <row r="102" spans="1:19" ht="38.25" x14ac:dyDescent="0.25">
      <c r="A102" s="474" t="s">
        <v>2123</v>
      </c>
      <c r="B102" s="771" t="s">
        <v>2124</v>
      </c>
      <c r="C102" s="771" t="s">
        <v>2125</v>
      </c>
      <c r="D102" s="1015"/>
      <c r="E102" s="1016"/>
      <c r="F102" s="1016"/>
      <c r="G102" s="1016"/>
      <c r="H102" s="1016"/>
      <c r="I102" s="1004"/>
      <c r="J102" s="1004"/>
      <c r="K102" s="1004"/>
      <c r="L102" s="1004"/>
      <c r="M102" s="1004"/>
      <c r="N102" s="1004"/>
      <c r="O102" s="1004"/>
      <c r="P102" s="1021"/>
      <c r="Q102" s="944"/>
      <c r="R102" s="945"/>
      <c r="S102" s="1011" t="s">
        <v>2112</v>
      </c>
    </row>
    <row r="103" spans="1:19" ht="51.75" customHeight="1" x14ac:dyDescent="0.25">
      <c r="A103" s="474" t="s">
        <v>2126</v>
      </c>
      <c r="B103" s="771" t="s">
        <v>2127</v>
      </c>
      <c r="C103" s="771" t="s">
        <v>2128</v>
      </c>
      <c r="D103" s="1015">
        <v>1</v>
      </c>
      <c r="E103" s="945"/>
      <c r="F103" s="1016">
        <v>1</v>
      </c>
      <c r="G103" s="945"/>
      <c r="H103" s="1016">
        <v>1</v>
      </c>
      <c r="I103" s="1004"/>
      <c r="J103" s="1004"/>
      <c r="K103" s="1016">
        <v>1</v>
      </c>
      <c r="L103" s="1004"/>
      <c r="M103" s="1004"/>
      <c r="N103" s="1016">
        <v>1</v>
      </c>
      <c r="O103" s="1004"/>
      <c r="P103" s="1021"/>
      <c r="Q103" s="944"/>
      <c r="R103" s="945"/>
      <c r="S103" s="1011" t="s">
        <v>2112</v>
      </c>
    </row>
    <row r="104" spans="1:19" ht="53.25" customHeight="1" x14ac:dyDescent="0.25">
      <c r="A104" s="474" t="s">
        <v>2129</v>
      </c>
      <c r="B104" s="771" t="s">
        <v>2130</v>
      </c>
      <c r="C104" s="771" t="s">
        <v>2131</v>
      </c>
      <c r="D104" s="1022"/>
      <c r="E104" s="945"/>
      <c r="F104" s="945"/>
      <c r="G104" s="945"/>
      <c r="H104" s="945"/>
      <c r="I104" s="1016"/>
      <c r="J104" s="1016"/>
      <c r="K104" s="1004"/>
      <c r="L104" s="1004"/>
      <c r="M104" s="1004"/>
      <c r="N104" s="1004"/>
      <c r="O104" s="1004"/>
      <c r="P104" s="1021"/>
      <c r="Q104" s="944"/>
      <c r="R104" s="945"/>
      <c r="S104" s="945" t="s">
        <v>2132</v>
      </c>
    </row>
    <row r="105" spans="1:19" ht="89.25" x14ac:dyDescent="0.25">
      <c r="A105" s="465" t="s">
        <v>2133</v>
      </c>
      <c r="B105" s="465" t="s">
        <v>2134</v>
      </c>
      <c r="C105" s="465"/>
      <c r="D105" s="465"/>
      <c r="E105" s="939"/>
      <c r="F105" s="939"/>
      <c r="G105" s="939"/>
      <c r="H105" s="939"/>
      <c r="I105" s="939"/>
      <c r="J105" s="939"/>
      <c r="K105" s="939"/>
      <c r="L105" s="939"/>
      <c r="M105" s="939"/>
      <c r="N105" s="939"/>
      <c r="O105" s="939"/>
      <c r="P105" s="939"/>
      <c r="Q105" s="939"/>
      <c r="R105" s="939"/>
      <c r="S105" s="939"/>
    </row>
    <row r="106" spans="1:19" ht="38.25" x14ac:dyDescent="0.25">
      <c r="A106" s="312" t="s">
        <v>2135</v>
      </c>
      <c r="B106" s="312" t="s">
        <v>2136</v>
      </c>
      <c r="C106" s="1023" t="s">
        <v>2137</v>
      </c>
      <c r="D106" s="312"/>
      <c r="E106" s="940"/>
      <c r="F106" s="940"/>
      <c r="G106" s="940"/>
      <c r="H106" s="940"/>
      <c r="I106" s="940"/>
      <c r="J106" s="940"/>
      <c r="K106" s="940"/>
      <c r="L106" s="940"/>
      <c r="M106" s="940"/>
      <c r="N106" s="940"/>
      <c r="O106" s="940"/>
      <c r="P106" s="940"/>
      <c r="Q106" s="940"/>
      <c r="R106" s="940"/>
      <c r="S106" s="940"/>
    </row>
    <row r="107" spans="1:19" ht="38.25" x14ac:dyDescent="0.25">
      <c r="A107" s="792" t="s">
        <v>2138</v>
      </c>
      <c r="B107" s="792" t="s">
        <v>2139</v>
      </c>
      <c r="C107" s="481"/>
      <c r="D107" s="481"/>
      <c r="E107" s="999"/>
      <c r="F107" s="999"/>
      <c r="G107" s="999"/>
      <c r="H107" s="999"/>
      <c r="I107" s="999"/>
      <c r="J107" s="999"/>
      <c r="K107" s="999"/>
      <c r="L107" s="999"/>
      <c r="M107" s="999"/>
      <c r="N107" s="999"/>
      <c r="O107" s="999"/>
      <c r="P107" s="999"/>
      <c r="Q107" s="999"/>
      <c r="R107" s="999"/>
      <c r="S107" s="999"/>
    </row>
    <row r="108" spans="1:19" ht="61.5" customHeight="1" x14ac:dyDescent="0.25">
      <c r="A108" s="792" t="s">
        <v>2140</v>
      </c>
      <c r="B108" s="792" t="s">
        <v>2141</v>
      </c>
      <c r="C108" s="792" t="s">
        <v>2142</v>
      </c>
      <c r="D108" s="997"/>
      <c r="E108" s="998"/>
      <c r="F108" s="998"/>
      <c r="G108" s="998"/>
      <c r="H108" s="998"/>
      <c r="I108" s="998"/>
      <c r="J108" s="998"/>
      <c r="K108" s="998"/>
      <c r="L108" s="998"/>
      <c r="M108" s="998"/>
      <c r="N108" s="998"/>
      <c r="O108" s="998"/>
      <c r="P108" s="999"/>
      <c r="Q108" s="999"/>
      <c r="R108" s="999"/>
      <c r="S108" s="999"/>
    </row>
    <row r="109" spans="1:19" ht="38.25" x14ac:dyDescent="0.25">
      <c r="A109" s="792" t="s">
        <v>2143</v>
      </c>
      <c r="B109" s="792" t="s">
        <v>2144</v>
      </c>
      <c r="C109" s="792" t="s">
        <v>2145</v>
      </c>
      <c r="D109" s="997"/>
      <c r="E109" s="998"/>
      <c r="F109" s="998"/>
      <c r="G109" s="998"/>
      <c r="H109" s="998"/>
      <c r="I109" s="998"/>
      <c r="J109" s="998"/>
      <c r="K109" s="998"/>
      <c r="L109" s="998"/>
      <c r="M109" s="998"/>
      <c r="N109" s="998"/>
      <c r="O109" s="998"/>
      <c r="P109" s="999"/>
      <c r="Q109" s="999"/>
      <c r="R109" s="999"/>
      <c r="S109" s="999"/>
    </row>
    <row r="110" spans="1:19" ht="38.25" x14ac:dyDescent="0.25">
      <c r="A110" s="312" t="s">
        <v>2146</v>
      </c>
      <c r="B110" s="312" t="s">
        <v>2147</v>
      </c>
      <c r="C110" s="312" t="s">
        <v>2148</v>
      </c>
      <c r="D110" s="312"/>
      <c r="E110" s="940"/>
      <c r="F110" s="940"/>
      <c r="G110" s="940"/>
      <c r="H110" s="940"/>
      <c r="I110" s="940"/>
      <c r="J110" s="940"/>
      <c r="K110" s="940"/>
      <c r="L110" s="940"/>
      <c r="M110" s="940"/>
      <c r="N110" s="940"/>
      <c r="O110" s="940"/>
      <c r="P110" s="940"/>
      <c r="Q110" s="940"/>
      <c r="R110" s="940"/>
      <c r="S110" s="940"/>
    </row>
    <row r="111" spans="1:19" ht="46.5" customHeight="1" x14ac:dyDescent="0.25">
      <c r="A111" s="314" t="s">
        <v>2149</v>
      </c>
      <c r="B111" s="314" t="s">
        <v>1879</v>
      </c>
      <c r="C111" s="314" t="s">
        <v>2150</v>
      </c>
      <c r="D111" s="506"/>
      <c r="E111" s="1024"/>
      <c r="F111" s="998"/>
      <c r="G111" s="998"/>
      <c r="H111" s="1024"/>
      <c r="I111" s="1024"/>
      <c r="J111" s="996"/>
      <c r="K111" s="996"/>
      <c r="L111" s="996"/>
      <c r="M111" s="996"/>
      <c r="N111" s="996"/>
      <c r="O111" s="996"/>
      <c r="P111" s="996"/>
      <c r="Q111" s="996"/>
      <c r="R111" s="996"/>
      <c r="S111" s="996"/>
    </row>
    <row r="112" spans="1:19" ht="60" customHeight="1" x14ac:dyDescent="0.25">
      <c r="A112" s="314" t="s">
        <v>2151</v>
      </c>
      <c r="B112" s="314" t="s">
        <v>2152</v>
      </c>
      <c r="C112" s="314" t="s">
        <v>2150</v>
      </c>
      <c r="D112" s="506"/>
      <c r="E112" s="996"/>
      <c r="F112" s="998"/>
      <c r="G112" s="998"/>
      <c r="H112" s="996"/>
      <c r="I112" s="996"/>
      <c r="J112" s="996"/>
      <c r="K112" s="996"/>
      <c r="L112" s="996"/>
      <c r="M112" s="996"/>
      <c r="N112" s="996"/>
      <c r="O112" s="996"/>
      <c r="P112" s="996"/>
      <c r="Q112" s="996"/>
      <c r="R112" s="996"/>
      <c r="S112" s="996"/>
    </row>
    <row r="113" spans="1:19" ht="81.75" customHeight="1" x14ac:dyDescent="0.25">
      <c r="A113" s="314" t="s">
        <v>2153</v>
      </c>
      <c r="B113" s="314" t="s">
        <v>2154</v>
      </c>
      <c r="C113" s="314" t="s">
        <v>2150</v>
      </c>
      <c r="D113" s="506"/>
      <c r="E113" s="996"/>
      <c r="F113" s="998"/>
      <c r="G113" s="998"/>
      <c r="H113" s="996"/>
      <c r="I113" s="996"/>
      <c r="J113" s="996"/>
      <c r="K113" s="996"/>
      <c r="L113" s="996"/>
      <c r="M113" s="996"/>
      <c r="N113" s="996"/>
      <c r="O113" s="996"/>
      <c r="P113" s="996"/>
      <c r="Q113" s="996"/>
      <c r="R113" s="996"/>
      <c r="S113" s="996"/>
    </row>
    <row r="114" spans="1:19" ht="56.25" customHeight="1" x14ac:dyDescent="0.25">
      <c r="A114" s="312" t="s">
        <v>2155</v>
      </c>
      <c r="B114" s="312" t="s">
        <v>2156</v>
      </c>
      <c r="C114" s="312"/>
      <c r="D114" s="312"/>
      <c r="E114" s="940"/>
      <c r="F114" s="940"/>
      <c r="G114" s="940"/>
      <c r="H114" s="940"/>
      <c r="I114" s="940"/>
      <c r="J114" s="940"/>
      <c r="K114" s="940"/>
      <c r="L114" s="940"/>
      <c r="M114" s="940"/>
      <c r="N114" s="940"/>
      <c r="O114" s="940"/>
      <c r="P114" s="940"/>
      <c r="Q114" s="940"/>
      <c r="R114" s="940"/>
      <c r="S114" s="940"/>
    </row>
    <row r="115" spans="1:19" ht="69.75" customHeight="1" x14ac:dyDescent="0.25">
      <c r="A115" s="771" t="s">
        <v>2157</v>
      </c>
      <c r="B115" s="771" t="s">
        <v>2158</v>
      </c>
      <c r="C115" s="474" t="s">
        <v>2159</v>
      </c>
      <c r="D115" s="1025"/>
      <c r="E115" s="956"/>
      <c r="F115" s="1026"/>
      <c r="G115" s="1004"/>
      <c r="H115" s="958"/>
      <c r="I115" s="957"/>
      <c r="J115" s="957"/>
      <c r="K115" s="956"/>
      <c r="L115" s="957"/>
      <c r="M115" s="956"/>
      <c r="N115" s="957"/>
      <c r="O115" s="944"/>
      <c r="P115" s="960"/>
      <c r="Q115" s="961"/>
      <c r="R115" s="961"/>
      <c r="S115" s="946"/>
    </row>
    <row r="116" spans="1:19" ht="64.5" customHeight="1" x14ac:dyDescent="0.25">
      <c r="A116" s="771" t="s">
        <v>2160</v>
      </c>
      <c r="B116" s="1027" t="s">
        <v>2161</v>
      </c>
      <c r="C116" s="1028"/>
      <c r="D116" s="1025"/>
      <c r="E116" s="956"/>
      <c r="F116" s="957"/>
      <c r="G116" s="1004"/>
      <c r="H116" s="958"/>
      <c r="I116" s="957"/>
      <c r="J116" s="957"/>
      <c r="K116" s="956"/>
      <c r="L116" s="957"/>
      <c r="M116" s="956"/>
      <c r="N116" s="957"/>
      <c r="O116" s="944"/>
      <c r="P116" s="960"/>
      <c r="Q116" s="961"/>
      <c r="R116" s="961"/>
      <c r="S116" s="946"/>
    </row>
    <row r="117" spans="1:19" ht="75" customHeight="1" x14ac:dyDescent="0.25">
      <c r="A117" s="771" t="s">
        <v>2162</v>
      </c>
      <c r="B117" s="1027" t="s">
        <v>2163</v>
      </c>
      <c r="C117" s="474" t="s">
        <v>2164</v>
      </c>
      <c r="D117" s="1025"/>
      <c r="E117" s="956"/>
      <c r="F117" s="1026"/>
      <c r="G117" s="943"/>
      <c r="H117" s="958"/>
      <c r="I117" s="957"/>
      <c r="J117" s="957"/>
      <c r="K117" s="956"/>
      <c r="L117" s="957"/>
      <c r="M117" s="956"/>
      <c r="N117" s="957"/>
      <c r="O117" s="944"/>
      <c r="P117" s="960"/>
      <c r="Q117" s="961"/>
      <c r="R117" s="961"/>
      <c r="S117" s="946"/>
    </row>
    <row r="118" spans="1:19" ht="77.25" customHeight="1" x14ac:dyDescent="0.25">
      <c r="A118" s="312" t="s">
        <v>2165</v>
      </c>
      <c r="B118" s="312" t="s">
        <v>2166</v>
      </c>
      <c r="C118" s="312" t="s">
        <v>444</v>
      </c>
      <c r="D118" s="312"/>
      <c r="E118" s="940"/>
      <c r="F118" s="940"/>
      <c r="G118" s="940"/>
      <c r="H118" s="940"/>
      <c r="I118" s="940"/>
      <c r="J118" s="940"/>
      <c r="K118" s="940"/>
      <c r="L118" s="940"/>
      <c r="M118" s="940"/>
      <c r="N118" s="940"/>
      <c r="O118" s="940"/>
      <c r="P118" s="940"/>
      <c r="Q118" s="940"/>
      <c r="R118" s="940"/>
      <c r="S118" s="940"/>
    </row>
    <row r="119" spans="1:19" ht="44.25" customHeight="1" x14ac:dyDescent="0.25">
      <c r="A119" s="792" t="s">
        <v>2167</v>
      </c>
      <c r="B119" s="771" t="s">
        <v>2168</v>
      </c>
      <c r="C119" s="1028"/>
      <c r="D119" s="1028"/>
      <c r="E119" s="1004"/>
      <c r="F119" s="1004"/>
      <c r="G119" s="1004"/>
      <c r="H119" s="1004"/>
      <c r="I119" s="1004"/>
      <c r="J119" s="1004"/>
      <c r="K119" s="1004"/>
      <c r="L119" s="1004"/>
      <c r="M119" s="1004"/>
      <c r="N119" s="1004"/>
      <c r="O119" s="1004"/>
      <c r="P119" s="953"/>
      <c r="Q119" s="1004"/>
      <c r="R119" s="1004"/>
      <c r="S119" s="1018"/>
    </row>
    <row r="120" spans="1:19" ht="38.25" x14ac:dyDescent="0.25">
      <c r="A120" s="314" t="s">
        <v>2169</v>
      </c>
      <c r="B120" s="771" t="s">
        <v>2170</v>
      </c>
      <c r="C120" s="474" t="s">
        <v>2171</v>
      </c>
      <c r="D120" s="515"/>
      <c r="E120" s="943"/>
      <c r="F120" s="943"/>
      <c r="G120" s="943"/>
      <c r="H120" s="1004"/>
      <c r="I120" s="1004"/>
      <c r="J120" s="1004"/>
      <c r="K120" s="1004"/>
      <c r="L120" s="1004"/>
      <c r="M120" s="1004"/>
      <c r="N120" s="1004"/>
      <c r="O120" s="1004"/>
      <c r="P120" s="953"/>
      <c r="Q120" s="1004"/>
      <c r="R120" s="1004"/>
      <c r="S120" s="1018"/>
    </row>
    <row r="121" spans="1:19" ht="51" x14ac:dyDescent="0.25">
      <c r="A121" s="474" t="s">
        <v>2172</v>
      </c>
      <c r="B121" s="771" t="s">
        <v>2173</v>
      </c>
      <c r="C121" s="1029"/>
      <c r="D121" s="1028"/>
      <c r="E121" s="1004"/>
      <c r="F121" s="1004"/>
      <c r="G121" s="1004"/>
      <c r="H121" s="1004"/>
      <c r="I121" s="1004"/>
      <c r="J121" s="1004"/>
      <c r="K121" s="1004"/>
      <c r="L121" s="1004"/>
      <c r="M121" s="1004"/>
      <c r="N121" s="1004"/>
      <c r="O121" s="1004"/>
      <c r="P121" s="953"/>
      <c r="Q121" s="1004"/>
      <c r="R121" s="1004"/>
      <c r="S121" s="1018"/>
    </row>
    <row r="122" spans="1:19" ht="41.25" customHeight="1" x14ac:dyDescent="0.25">
      <c r="A122" s="465" t="s">
        <v>2174</v>
      </c>
      <c r="B122" s="465" t="s">
        <v>2175</v>
      </c>
      <c r="C122" s="1030">
        <v>0.3</v>
      </c>
      <c r="D122" s="465"/>
      <c r="E122" s="939"/>
      <c r="F122" s="939"/>
      <c r="G122" s="939"/>
      <c r="H122" s="939"/>
      <c r="I122" s="939"/>
      <c r="J122" s="939"/>
      <c r="K122" s="939"/>
      <c r="L122" s="939"/>
      <c r="M122" s="939"/>
      <c r="N122" s="939"/>
      <c r="O122" s="939"/>
      <c r="P122" s="939"/>
      <c r="Q122" s="939"/>
      <c r="R122" s="939"/>
      <c r="S122" s="939"/>
    </row>
    <row r="123" spans="1:19" ht="31.5" customHeight="1" x14ac:dyDescent="0.25">
      <c r="A123" s="1031" t="s">
        <v>2176</v>
      </c>
      <c r="B123" s="1031" t="s">
        <v>2177</v>
      </c>
      <c r="C123" s="1031"/>
      <c r="D123" s="1031"/>
      <c r="E123" s="1032"/>
      <c r="F123" s="1032"/>
      <c r="G123" s="1032"/>
      <c r="H123" s="1032"/>
      <c r="I123" s="1032"/>
      <c r="J123" s="1032"/>
      <c r="K123" s="1032"/>
      <c r="L123" s="1032"/>
      <c r="M123" s="1032"/>
      <c r="N123" s="1032"/>
      <c r="O123" s="1032"/>
      <c r="P123" s="1032"/>
      <c r="Q123" s="1032"/>
      <c r="R123" s="1032"/>
      <c r="S123" s="1032" t="s">
        <v>2178</v>
      </c>
    </row>
    <row r="124" spans="1:19" ht="63" customHeight="1" x14ac:dyDescent="0.25">
      <c r="A124" s="481" t="s">
        <v>2179</v>
      </c>
      <c r="B124" s="792" t="s">
        <v>2180</v>
      </c>
      <c r="C124" s="314" t="s">
        <v>2181</v>
      </c>
      <c r="D124" s="481"/>
      <c r="E124" s="999"/>
      <c r="F124" s="999"/>
      <c r="G124" s="999"/>
      <c r="H124" s="999"/>
      <c r="I124" s="999"/>
      <c r="J124" s="999"/>
      <c r="K124" s="999"/>
      <c r="L124" s="999"/>
      <c r="M124" s="999"/>
      <c r="N124" s="999"/>
      <c r="O124" s="999"/>
      <c r="P124" s="1033"/>
      <c r="Q124" s="999"/>
      <c r="R124" s="999"/>
      <c r="S124" s="999"/>
    </row>
    <row r="125" spans="1:19" ht="36" customHeight="1" x14ac:dyDescent="0.25">
      <c r="A125" s="792" t="s">
        <v>2182</v>
      </c>
      <c r="B125" s="792" t="s">
        <v>2183</v>
      </c>
      <c r="C125" s="314" t="s">
        <v>2181</v>
      </c>
      <c r="D125" s="1034">
        <v>10</v>
      </c>
      <c r="E125" s="1035">
        <v>10</v>
      </c>
      <c r="F125" s="943">
        <v>15</v>
      </c>
      <c r="G125" s="1035">
        <v>15</v>
      </c>
      <c r="H125" s="1035">
        <v>15</v>
      </c>
      <c r="I125" s="1035">
        <v>15</v>
      </c>
      <c r="J125" s="1035">
        <v>12</v>
      </c>
      <c r="K125" s="1035">
        <v>12</v>
      </c>
      <c r="L125" s="1035">
        <v>12</v>
      </c>
      <c r="M125" s="1035">
        <v>14</v>
      </c>
      <c r="N125" s="1035">
        <v>15</v>
      </c>
      <c r="O125" s="1035">
        <v>10</v>
      </c>
      <c r="P125" s="1035"/>
      <c r="Q125" s="999"/>
      <c r="R125" s="999"/>
      <c r="S125" s="999"/>
    </row>
    <row r="126" spans="1:19" ht="25.5" x14ac:dyDescent="0.25">
      <c r="A126" s="792" t="s">
        <v>2184</v>
      </c>
      <c r="B126" s="792" t="s">
        <v>2185</v>
      </c>
      <c r="C126" s="314" t="s">
        <v>2186</v>
      </c>
      <c r="D126" s="481"/>
      <c r="E126" s="999"/>
      <c r="F126" s="943">
        <v>1</v>
      </c>
      <c r="G126" s="999"/>
      <c r="H126" s="999"/>
      <c r="I126" s="999"/>
      <c r="J126" s="999"/>
      <c r="K126" s="999"/>
      <c r="L126" s="999"/>
      <c r="M126" s="999"/>
      <c r="N126" s="999"/>
      <c r="O126" s="999"/>
      <c r="P126" s="999"/>
      <c r="Q126" s="999"/>
      <c r="R126" s="999"/>
      <c r="S126" s="999"/>
    </row>
    <row r="127" spans="1:19" ht="25.5" x14ac:dyDescent="0.25">
      <c r="A127" s="314" t="s">
        <v>2187</v>
      </c>
      <c r="B127" s="314" t="s">
        <v>2188</v>
      </c>
      <c r="C127" s="314" t="s">
        <v>170</v>
      </c>
      <c r="D127" s="506"/>
      <c r="E127" s="943">
        <v>1</v>
      </c>
      <c r="F127" s="996"/>
      <c r="G127" s="996"/>
      <c r="H127" s="996"/>
      <c r="I127" s="996"/>
      <c r="J127" s="996"/>
      <c r="K127" s="996"/>
      <c r="L127" s="996"/>
      <c r="M127" s="996"/>
      <c r="N127" s="996"/>
      <c r="O127" s="996"/>
      <c r="P127" s="996"/>
      <c r="Q127" s="996"/>
      <c r="R127" s="996"/>
      <c r="S127" s="999"/>
    </row>
    <row r="128" spans="1:19" ht="31.5" customHeight="1" x14ac:dyDescent="0.25">
      <c r="A128" s="792" t="s">
        <v>2189</v>
      </c>
      <c r="B128" s="771" t="s">
        <v>2190</v>
      </c>
      <c r="C128" s="474" t="s">
        <v>2191</v>
      </c>
      <c r="D128" s="1036">
        <v>1</v>
      </c>
      <c r="E128" s="1004"/>
      <c r="F128" s="1004"/>
      <c r="G128" s="1004"/>
      <c r="H128" s="1004"/>
      <c r="I128" s="1004"/>
      <c r="J128" s="1004"/>
      <c r="K128" s="1004"/>
      <c r="L128" s="1004"/>
      <c r="M128" s="1004"/>
      <c r="N128" s="1004"/>
      <c r="O128" s="1004"/>
      <c r="P128" s="953"/>
      <c r="Q128" s="944"/>
      <c r="R128" s="945"/>
      <c r="S128" s="999"/>
    </row>
    <row r="129" spans="1:19" ht="38.25" customHeight="1" x14ac:dyDescent="0.25">
      <c r="A129" s="771" t="s">
        <v>2192</v>
      </c>
      <c r="B129" s="771" t="s">
        <v>2193</v>
      </c>
      <c r="C129" s="474" t="s">
        <v>2191</v>
      </c>
      <c r="D129" s="1036">
        <v>1</v>
      </c>
      <c r="E129" s="1004"/>
      <c r="F129" s="1004"/>
      <c r="G129" s="1004"/>
      <c r="H129" s="1004"/>
      <c r="I129" s="1004"/>
      <c r="J129" s="1004"/>
      <c r="K129" s="1004"/>
      <c r="L129" s="1004"/>
      <c r="M129" s="1004"/>
      <c r="N129" s="1004"/>
      <c r="O129" s="1004"/>
      <c r="P129" s="953"/>
      <c r="Q129" s="944"/>
      <c r="R129" s="945"/>
      <c r="S129" s="999"/>
    </row>
    <row r="130" spans="1:19" ht="25.5" x14ac:dyDescent="0.25">
      <c r="A130" s="994" t="s">
        <v>2194</v>
      </c>
      <c r="B130" s="771" t="s">
        <v>2195</v>
      </c>
      <c r="C130" s="474" t="s">
        <v>2191</v>
      </c>
      <c r="D130" s="1036">
        <v>1</v>
      </c>
      <c r="E130" s="1004"/>
      <c r="F130" s="1004"/>
      <c r="G130" s="1004"/>
      <c r="H130" s="1004"/>
      <c r="I130" s="1004"/>
      <c r="J130" s="1004"/>
      <c r="K130" s="1004"/>
      <c r="L130" s="1004"/>
      <c r="M130" s="1004"/>
      <c r="N130" s="1004"/>
      <c r="O130" s="1004"/>
      <c r="P130" s="1004"/>
      <c r="Q130" s="944"/>
      <c r="R130" s="945"/>
      <c r="S130" s="999"/>
    </row>
    <row r="131" spans="1:19" ht="35.25" customHeight="1" x14ac:dyDescent="0.25">
      <c r="A131" s="314" t="s">
        <v>2196</v>
      </c>
      <c r="B131" s="314" t="s">
        <v>2197</v>
      </c>
      <c r="C131" s="474" t="s">
        <v>2191</v>
      </c>
      <c r="D131" s="1036">
        <v>1</v>
      </c>
      <c r="E131" s="996"/>
      <c r="F131" s="996"/>
      <c r="G131" s="996"/>
      <c r="H131" s="996"/>
      <c r="I131" s="996"/>
      <c r="J131" s="996"/>
      <c r="K131" s="996"/>
      <c r="L131" s="996"/>
      <c r="M131" s="996"/>
      <c r="N131" s="996"/>
      <c r="O131" s="996"/>
      <c r="P131" s="996"/>
      <c r="Q131" s="996"/>
      <c r="R131" s="996"/>
      <c r="S131" s="999"/>
    </row>
    <row r="132" spans="1:19" ht="42" customHeight="1" x14ac:dyDescent="0.25">
      <c r="A132" s="792" t="s">
        <v>2198</v>
      </c>
      <c r="B132" s="771" t="s">
        <v>2199</v>
      </c>
      <c r="C132" s="474" t="s">
        <v>2191</v>
      </c>
      <c r="D132" s="1036">
        <v>1</v>
      </c>
      <c r="E132" s="1004"/>
      <c r="F132" s="1004"/>
      <c r="G132" s="1004"/>
      <c r="H132" s="1004"/>
      <c r="I132" s="1004"/>
      <c r="J132" s="1004"/>
      <c r="K132" s="1004"/>
      <c r="L132" s="1004"/>
      <c r="M132" s="1004"/>
      <c r="N132" s="1004"/>
      <c r="O132" s="1004"/>
      <c r="P132" s="953"/>
      <c r="Q132" s="944"/>
      <c r="R132" s="945"/>
      <c r="S132" s="999"/>
    </row>
    <row r="133" spans="1:19" ht="43.5" customHeight="1" x14ac:dyDescent="0.25">
      <c r="A133" s="1037" t="s">
        <v>2200</v>
      </c>
      <c r="B133" s="1037" t="s">
        <v>2201</v>
      </c>
      <c r="C133" s="1038"/>
      <c r="D133" s="1039"/>
      <c r="E133" s="1040"/>
      <c r="F133" s="1040"/>
      <c r="G133" s="1040"/>
      <c r="H133" s="1040"/>
      <c r="I133" s="1040"/>
      <c r="J133" s="1040"/>
      <c r="K133" s="1040"/>
      <c r="L133" s="1040"/>
      <c r="M133" s="1040"/>
      <c r="N133" s="1040"/>
      <c r="O133" s="1040"/>
      <c r="P133" s="1040"/>
      <c r="Q133" s="1040"/>
      <c r="R133" s="1040"/>
      <c r="S133" s="1040"/>
    </row>
    <row r="134" spans="1:19" ht="48.75" customHeight="1" x14ac:dyDescent="0.25">
      <c r="A134" s="1041" t="s">
        <v>2202</v>
      </c>
      <c r="B134" s="771" t="s">
        <v>2203</v>
      </c>
      <c r="C134" s="474" t="s">
        <v>2204</v>
      </c>
      <c r="D134" s="474"/>
      <c r="E134" s="945"/>
      <c r="F134" s="945"/>
      <c r="G134" s="945"/>
      <c r="H134" s="945"/>
      <c r="I134" s="945"/>
      <c r="J134" s="945"/>
      <c r="K134" s="945"/>
      <c r="L134" s="945"/>
      <c r="M134" s="945"/>
      <c r="N134" s="945"/>
      <c r="O134" s="945"/>
      <c r="P134" s="945"/>
      <c r="Q134" s="944"/>
      <c r="R134" s="945"/>
      <c r="S134" s="1042"/>
    </row>
    <row r="135" spans="1:19" ht="30" customHeight="1" x14ac:dyDescent="0.25">
      <c r="A135" s="474" t="s">
        <v>2205</v>
      </c>
      <c r="B135" s="474" t="s">
        <v>2206</v>
      </c>
      <c r="C135" s="474" t="s">
        <v>2186</v>
      </c>
      <c r="D135" s="514"/>
      <c r="E135" s="943">
        <v>1</v>
      </c>
      <c r="F135" s="941"/>
      <c r="G135" s="941"/>
      <c r="H135" s="941"/>
      <c r="I135" s="941"/>
      <c r="J135" s="941"/>
      <c r="K135" s="941"/>
      <c r="L135" s="941"/>
      <c r="M135" s="941"/>
      <c r="N135" s="941"/>
      <c r="O135" s="941"/>
      <c r="P135" s="941"/>
      <c r="Q135" s="941"/>
      <c r="R135" s="941"/>
      <c r="S135" s="941"/>
    </row>
    <row r="136" spans="1:19" ht="33" customHeight="1" x14ac:dyDescent="0.25">
      <c r="A136" s="771" t="s">
        <v>2207</v>
      </c>
      <c r="B136" s="771" t="s">
        <v>2208</v>
      </c>
      <c r="C136" s="474" t="s">
        <v>2209</v>
      </c>
      <c r="D136" s="474"/>
      <c r="E136" s="1004"/>
      <c r="F136" s="943">
        <v>1</v>
      </c>
      <c r="G136" s="1004"/>
      <c r="H136" s="1004"/>
      <c r="I136" s="943">
        <v>1</v>
      </c>
      <c r="J136" s="1004"/>
      <c r="K136" s="1004"/>
      <c r="L136" s="1004"/>
      <c r="M136" s="943">
        <v>1</v>
      </c>
      <c r="N136" s="1004"/>
      <c r="O136" s="1004"/>
      <c r="P136" s="1043"/>
      <c r="Q136" s="944"/>
      <c r="R136" s="945"/>
      <c r="S136" s="1044"/>
    </row>
    <row r="137" spans="1:19" ht="29.25" customHeight="1" x14ac:dyDescent="0.25">
      <c r="A137" s="771" t="s">
        <v>2210</v>
      </c>
      <c r="B137" s="771" t="s">
        <v>2211</v>
      </c>
      <c r="C137" s="474" t="s">
        <v>2212</v>
      </c>
      <c r="D137" s="474"/>
      <c r="E137" s="943">
        <v>1</v>
      </c>
      <c r="F137" s="1004"/>
      <c r="G137" s="1004"/>
      <c r="H137" s="1004"/>
      <c r="I137" s="943">
        <v>1</v>
      </c>
      <c r="J137" s="1004"/>
      <c r="K137" s="1004"/>
      <c r="L137" s="943">
        <v>1</v>
      </c>
      <c r="M137" s="1004"/>
      <c r="N137" s="943">
        <v>1</v>
      </c>
      <c r="O137" s="1004"/>
      <c r="P137" s="1043"/>
      <c r="Q137" s="944"/>
      <c r="R137" s="945"/>
      <c r="S137" s="1044"/>
    </row>
    <row r="138" spans="1:19" ht="33.75" customHeight="1" x14ac:dyDescent="0.25">
      <c r="A138" s="1045" t="s">
        <v>2213</v>
      </c>
      <c r="B138" s="771" t="s">
        <v>1997</v>
      </c>
      <c r="C138" s="474" t="s">
        <v>2214</v>
      </c>
      <c r="D138" s="474"/>
      <c r="E138" s="1004"/>
      <c r="F138" s="943">
        <v>1</v>
      </c>
      <c r="G138" s="1004"/>
      <c r="H138" s="943">
        <v>1</v>
      </c>
      <c r="I138" s="1004"/>
      <c r="J138" s="943">
        <v>1</v>
      </c>
      <c r="K138" s="1004"/>
      <c r="L138" s="1004"/>
      <c r="M138" s="943">
        <v>1</v>
      </c>
      <c r="N138" s="1004"/>
      <c r="O138" s="1004"/>
      <c r="P138" s="1043"/>
      <c r="Q138" s="944"/>
      <c r="R138" s="945"/>
      <c r="S138" s="1044"/>
    </row>
    <row r="139" spans="1:19" ht="30.75" customHeight="1" x14ac:dyDescent="0.25">
      <c r="A139" s="1046" t="s">
        <v>2215</v>
      </c>
      <c r="B139" s="1037" t="s">
        <v>2216</v>
      </c>
      <c r="C139" s="1046"/>
      <c r="D139" s="1046"/>
      <c r="E139" s="1047"/>
      <c r="F139" s="1047"/>
      <c r="G139" s="1047"/>
      <c r="H139" s="1047"/>
      <c r="I139" s="1047"/>
      <c r="J139" s="1047"/>
      <c r="K139" s="1047"/>
      <c r="L139" s="1047"/>
      <c r="M139" s="1047"/>
      <c r="N139" s="1047"/>
      <c r="O139" s="1047"/>
      <c r="P139" s="1047"/>
      <c r="Q139" s="1047"/>
      <c r="R139" s="1047"/>
      <c r="S139" s="1047"/>
    </row>
    <row r="140" spans="1:19" ht="32.25" customHeight="1" x14ac:dyDescent="0.25">
      <c r="A140" s="514" t="s">
        <v>2217</v>
      </c>
      <c r="B140" s="771"/>
      <c r="C140" s="514"/>
      <c r="D140" s="514"/>
      <c r="E140" s="941"/>
      <c r="F140" s="941"/>
      <c r="G140" s="941"/>
      <c r="H140" s="941"/>
      <c r="I140" s="941"/>
      <c r="J140" s="941"/>
      <c r="K140" s="941"/>
      <c r="L140" s="941"/>
      <c r="M140" s="941"/>
      <c r="N140" s="941"/>
      <c r="O140" s="941"/>
      <c r="P140" s="941"/>
      <c r="Q140" s="941"/>
      <c r="R140" s="941"/>
      <c r="S140" s="941"/>
    </row>
    <row r="141" spans="1:19" ht="32.25" customHeight="1" x14ac:dyDescent="0.25">
      <c r="A141" s="474" t="s">
        <v>2218</v>
      </c>
      <c r="B141" s="771" t="s">
        <v>2219</v>
      </c>
      <c r="C141" s="474" t="s">
        <v>2220</v>
      </c>
      <c r="D141" s="1036">
        <v>1</v>
      </c>
      <c r="E141" s="945"/>
      <c r="F141" s="945"/>
      <c r="G141" s="945"/>
      <c r="H141" s="943">
        <v>1</v>
      </c>
      <c r="I141" s="945"/>
      <c r="J141" s="945"/>
      <c r="K141" s="945"/>
      <c r="L141" s="945"/>
      <c r="M141" s="945"/>
      <c r="N141" s="945">
        <v>1</v>
      </c>
      <c r="O141" s="945"/>
      <c r="P141" s="1048">
        <v>23875</v>
      </c>
      <c r="Q141" s="941"/>
      <c r="R141" s="941"/>
      <c r="S141" s="941"/>
    </row>
    <row r="142" spans="1:19" ht="25.5" x14ac:dyDescent="0.25">
      <c r="A142" s="474" t="s">
        <v>2221</v>
      </c>
      <c r="B142" s="771" t="s">
        <v>1997</v>
      </c>
      <c r="C142" s="474" t="s">
        <v>2220</v>
      </c>
      <c r="D142" s="514"/>
      <c r="E142" s="943">
        <v>1</v>
      </c>
      <c r="F142" s="941"/>
      <c r="G142" s="941"/>
      <c r="H142" s="941"/>
      <c r="I142" s="941"/>
      <c r="J142" s="941"/>
      <c r="K142" s="941"/>
      <c r="L142" s="941"/>
      <c r="M142" s="941"/>
      <c r="N142" s="941"/>
      <c r="O142" s="941"/>
      <c r="P142" s="1048">
        <v>10365</v>
      </c>
      <c r="Q142" s="941"/>
      <c r="R142" s="941"/>
      <c r="S142" s="941"/>
    </row>
    <row r="143" spans="1:19" ht="35.25" customHeight="1" x14ac:dyDescent="0.25">
      <c r="A143" s="514" t="s">
        <v>2222</v>
      </c>
      <c r="B143" s="771" t="s">
        <v>2223</v>
      </c>
      <c r="C143" s="474"/>
      <c r="D143" s="514"/>
      <c r="E143" s="945"/>
      <c r="F143" s="941"/>
      <c r="G143" s="941"/>
      <c r="H143" s="941"/>
      <c r="I143" s="941"/>
      <c r="J143" s="941"/>
      <c r="K143" s="941"/>
      <c r="L143" s="941"/>
      <c r="M143" s="941"/>
      <c r="N143" s="941"/>
      <c r="O143" s="941"/>
      <c r="P143" s="1048"/>
      <c r="Q143" s="941"/>
      <c r="R143" s="941"/>
      <c r="S143" s="941"/>
    </row>
    <row r="144" spans="1:19" ht="114.75" x14ac:dyDescent="0.25">
      <c r="A144" s="514" t="s">
        <v>2224</v>
      </c>
      <c r="B144" s="771" t="s">
        <v>2225</v>
      </c>
      <c r="C144" s="474" t="s">
        <v>2226</v>
      </c>
      <c r="D144" s="514"/>
      <c r="E144" s="945"/>
      <c r="F144" s="992"/>
      <c r="G144" s="992"/>
      <c r="H144" s="992"/>
      <c r="I144" s="992"/>
      <c r="J144" s="992"/>
      <c r="K144" s="992"/>
      <c r="L144" s="992"/>
      <c r="M144" s="992"/>
      <c r="N144" s="992"/>
      <c r="O144" s="941"/>
      <c r="P144" s="1048">
        <v>1180725</v>
      </c>
      <c r="Q144" s="941"/>
      <c r="R144" s="941"/>
      <c r="S144" s="941"/>
    </row>
    <row r="145" spans="1:19" ht="51.75" customHeight="1" x14ac:dyDescent="0.25">
      <c r="A145" s="514" t="s">
        <v>2227</v>
      </c>
      <c r="B145" s="771" t="s">
        <v>2029</v>
      </c>
      <c r="C145" s="474" t="s">
        <v>2228</v>
      </c>
      <c r="D145" s="514"/>
      <c r="E145" s="945"/>
      <c r="F145" s="992"/>
      <c r="G145" s="992"/>
      <c r="H145" s="992"/>
      <c r="I145" s="992"/>
      <c r="J145" s="992"/>
      <c r="K145" s="992"/>
      <c r="L145" s="992"/>
      <c r="M145" s="992"/>
      <c r="N145" s="992"/>
      <c r="O145" s="941"/>
      <c r="P145" s="1048">
        <v>500000</v>
      </c>
      <c r="Q145" s="941"/>
      <c r="R145" s="941"/>
      <c r="S145" s="941"/>
    </row>
    <row r="146" spans="1:19" ht="42.75" customHeight="1" x14ac:dyDescent="0.25">
      <c r="A146" s="312" t="s">
        <v>2229</v>
      </c>
      <c r="B146" s="312" t="s">
        <v>2230</v>
      </c>
      <c r="C146" s="312"/>
      <c r="D146" s="312"/>
      <c r="E146" s="940"/>
      <c r="F146" s="940"/>
      <c r="G146" s="940"/>
      <c r="H146" s="940"/>
      <c r="I146" s="940"/>
      <c r="J146" s="940"/>
      <c r="K146" s="940"/>
      <c r="L146" s="940"/>
      <c r="M146" s="940"/>
      <c r="N146" s="940"/>
      <c r="O146" s="940"/>
      <c r="P146" s="940">
        <v>1475000</v>
      </c>
      <c r="Q146" s="940" t="s">
        <v>2231</v>
      </c>
      <c r="R146" s="940"/>
      <c r="S146" s="940"/>
    </row>
    <row r="147" spans="1:19" ht="29.25" customHeight="1" x14ac:dyDescent="0.25">
      <c r="A147" s="1045" t="s">
        <v>2232</v>
      </c>
      <c r="B147" s="1045" t="s">
        <v>2233</v>
      </c>
      <c r="C147" s="1049" t="s">
        <v>2234</v>
      </c>
      <c r="D147" s="1050"/>
      <c r="E147" s="1051">
        <v>200</v>
      </c>
      <c r="F147" s="1051">
        <v>151</v>
      </c>
      <c r="G147" s="1051">
        <v>164</v>
      </c>
      <c r="H147" s="1051">
        <v>147</v>
      </c>
      <c r="I147" s="1051">
        <v>178</v>
      </c>
      <c r="J147" s="1051">
        <v>185</v>
      </c>
      <c r="K147" s="1051"/>
      <c r="L147" s="1051"/>
      <c r="M147" s="1051"/>
      <c r="N147" s="1051"/>
      <c r="O147" s="1051"/>
      <c r="P147" s="1052">
        <v>1000000</v>
      </c>
      <c r="Q147" s="1010" t="s">
        <v>682</v>
      </c>
      <c r="R147" s="1011"/>
      <c r="S147" s="1053"/>
    </row>
    <row r="148" spans="1:19" ht="28.5" customHeight="1" x14ac:dyDescent="0.25">
      <c r="A148" s="1045" t="s">
        <v>2235</v>
      </c>
      <c r="B148" s="1045" t="s">
        <v>2236</v>
      </c>
      <c r="C148" s="1045" t="s">
        <v>2237</v>
      </c>
      <c r="D148" s="1050" t="s">
        <v>352</v>
      </c>
      <c r="E148" s="1051" t="s">
        <v>352</v>
      </c>
      <c r="F148" s="1051" t="s">
        <v>352</v>
      </c>
      <c r="G148" s="1051" t="s">
        <v>352</v>
      </c>
      <c r="H148" s="1051" t="s">
        <v>352</v>
      </c>
      <c r="I148" s="1051" t="s">
        <v>352</v>
      </c>
      <c r="J148" s="1051" t="s">
        <v>352</v>
      </c>
      <c r="K148" s="1051" t="s">
        <v>352</v>
      </c>
      <c r="L148" s="1051" t="s">
        <v>352</v>
      </c>
      <c r="M148" s="1051" t="s">
        <v>352</v>
      </c>
      <c r="N148" s="1051" t="s">
        <v>352</v>
      </c>
      <c r="O148" s="1051" t="s">
        <v>352</v>
      </c>
      <c r="P148" s="1052">
        <v>475000</v>
      </c>
      <c r="Q148" s="1010" t="s">
        <v>682</v>
      </c>
      <c r="R148" s="1011"/>
      <c r="S148" s="1011"/>
    </row>
    <row r="149" spans="1:19" ht="42" customHeight="1" x14ac:dyDescent="0.25">
      <c r="A149" s="312" t="s">
        <v>2238</v>
      </c>
      <c r="B149" s="312" t="s">
        <v>2239</v>
      </c>
      <c r="C149" s="312"/>
      <c r="D149" s="312"/>
      <c r="E149" s="940"/>
      <c r="F149" s="940"/>
      <c r="G149" s="940"/>
      <c r="H149" s="940"/>
      <c r="I149" s="940"/>
      <c r="J149" s="940"/>
      <c r="K149" s="940"/>
      <c r="L149" s="940"/>
      <c r="M149" s="940"/>
      <c r="N149" s="940"/>
      <c r="O149" s="940"/>
      <c r="P149" s="940">
        <v>1531930</v>
      </c>
      <c r="Q149" s="940" t="s">
        <v>2231</v>
      </c>
      <c r="R149" s="940"/>
      <c r="S149" s="940"/>
    </row>
    <row r="150" spans="1:19" ht="51" x14ac:dyDescent="0.25">
      <c r="A150" s="1054" t="s">
        <v>2240</v>
      </c>
      <c r="B150" s="1055" t="s">
        <v>2241</v>
      </c>
      <c r="C150" s="1055" t="s">
        <v>2242</v>
      </c>
      <c r="D150" s="1056"/>
      <c r="E150" s="983"/>
      <c r="F150" s="983"/>
      <c r="G150" s="983"/>
      <c r="H150" s="983"/>
      <c r="I150" s="983"/>
      <c r="J150" s="983"/>
      <c r="K150" s="983"/>
      <c r="L150" s="983"/>
      <c r="M150" s="983"/>
      <c r="N150" s="983"/>
      <c r="O150" s="983"/>
      <c r="P150" s="944"/>
      <c r="Q150" s="944"/>
      <c r="R150" s="945"/>
      <c r="S150" s="945"/>
    </row>
    <row r="151" spans="1:19" ht="25.5" x14ac:dyDescent="0.25">
      <c r="A151" s="1045" t="s">
        <v>2243</v>
      </c>
      <c r="B151" s="1057" t="s">
        <v>2244</v>
      </c>
      <c r="C151" s="1058" t="s">
        <v>2245</v>
      </c>
      <c r="D151" s="1059"/>
      <c r="E151" s="950"/>
      <c r="F151" s="950"/>
      <c r="G151" s="950"/>
      <c r="H151" s="950"/>
      <c r="I151" s="950"/>
      <c r="J151" s="950"/>
      <c r="K151" s="950"/>
      <c r="L151" s="950"/>
      <c r="M151" s="950"/>
      <c r="N151" s="950"/>
      <c r="O151" s="950"/>
      <c r="P151" s="1052"/>
      <c r="Q151" s="944"/>
      <c r="R151" s="945"/>
      <c r="S151" s="945"/>
    </row>
    <row r="152" spans="1:19" ht="25.5" x14ac:dyDescent="0.25">
      <c r="A152" s="771" t="s">
        <v>2246</v>
      </c>
      <c r="B152" s="1060" t="s">
        <v>2088</v>
      </c>
      <c r="C152" s="1060" t="s">
        <v>2247</v>
      </c>
      <c r="D152" s="1028"/>
      <c r="E152" s="945"/>
      <c r="F152" s="943">
        <v>1</v>
      </c>
      <c r="G152" s="945"/>
      <c r="H152" s="945"/>
      <c r="I152" s="945"/>
      <c r="J152" s="945"/>
      <c r="K152" s="945"/>
      <c r="L152" s="945"/>
      <c r="M152" s="943">
        <v>1</v>
      </c>
      <c r="N152" s="945"/>
      <c r="O152" s="945"/>
      <c r="P152" s="944">
        <v>220000</v>
      </c>
      <c r="Q152" s="1061"/>
      <c r="R152" s="945"/>
      <c r="S152" s="945"/>
    </row>
    <row r="153" spans="1:19" ht="30" customHeight="1" x14ac:dyDescent="0.25">
      <c r="A153" s="771" t="s">
        <v>2248</v>
      </c>
      <c r="B153" s="1060" t="s">
        <v>2249</v>
      </c>
      <c r="C153" s="1060" t="s">
        <v>2250</v>
      </c>
      <c r="D153" s="1036"/>
      <c r="E153" s="943"/>
      <c r="F153" s="943"/>
      <c r="G153" s="943"/>
      <c r="H153" s="943"/>
      <c r="I153" s="943"/>
      <c r="J153" s="945"/>
      <c r="K153" s="945"/>
      <c r="L153" s="945"/>
      <c r="M153" s="945"/>
      <c r="N153" s="945"/>
      <c r="O153" s="945"/>
      <c r="P153" s="944">
        <v>311930</v>
      </c>
      <c r="Q153" s="1061"/>
      <c r="R153" s="945"/>
      <c r="S153" s="945"/>
    </row>
    <row r="154" spans="1:19" ht="35.25" customHeight="1" x14ac:dyDescent="0.25">
      <c r="A154" s="1055" t="s">
        <v>2251</v>
      </c>
      <c r="B154" s="1055" t="s">
        <v>2252</v>
      </c>
      <c r="C154" s="1062" t="s">
        <v>2253</v>
      </c>
      <c r="D154" s="1050"/>
      <c r="E154" s="1051"/>
      <c r="F154" s="1051"/>
      <c r="G154" s="1051"/>
      <c r="H154" s="1051"/>
      <c r="I154" s="1051"/>
      <c r="J154" s="1051"/>
      <c r="K154" s="1051"/>
      <c r="L154" s="1051"/>
      <c r="M154" s="1051"/>
      <c r="N154" s="1051"/>
      <c r="O154" s="1063"/>
      <c r="P154" s="944">
        <v>1000000</v>
      </c>
      <c r="Q154" s="1061"/>
      <c r="R154" s="945"/>
      <c r="S154" s="1011"/>
    </row>
    <row r="155" spans="1:19" ht="25.5" x14ac:dyDescent="0.25">
      <c r="A155" s="312" t="s">
        <v>2254</v>
      </c>
      <c r="B155" s="312" t="s">
        <v>2255</v>
      </c>
      <c r="C155" s="312"/>
      <c r="D155" s="312"/>
      <c r="E155" s="940"/>
      <c r="F155" s="940"/>
      <c r="G155" s="940"/>
      <c r="H155" s="940"/>
      <c r="I155" s="940"/>
      <c r="J155" s="940"/>
      <c r="K155" s="940"/>
      <c r="L155" s="940"/>
      <c r="M155" s="940"/>
      <c r="N155" s="940"/>
      <c r="O155" s="940"/>
      <c r="P155" s="940">
        <f>P158</f>
        <v>1500000</v>
      </c>
      <c r="Q155" s="940" t="s">
        <v>2231</v>
      </c>
      <c r="R155" s="940"/>
      <c r="S155" s="940"/>
    </row>
    <row r="156" spans="1:19" ht="25.5" x14ac:dyDescent="0.25">
      <c r="A156" s="485" t="s">
        <v>2256</v>
      </c>
      <c r="B156" s="1060" t="s">
        <v>2257</v>
      </c>
      <c r="C156" s="474" t="s">
        <v>2258</v>
      </c>
      <c r="D156" s="1028"/>
      <c r="E156" s="945"/>
      <c r="F156" s="945"/>
      <c r="G156" s="945"/>
      <c r="H156" s="945"/>
      <c r="I156" s="945"/>
      <c r="J156" s="945"/>
      <c r="K156" s="945"/>
      <c r="L156" s="945"/>
      <c r="M156" s="945"/>
      <c r="N156" s="945"/>
      <c r="O156" s="945"/>
      <c r="P156" s="1064"/>
      <c r="Q156" s="1061"/>
      <c r="R156" s="945"/>
      <c r="S156" s="945"/>
    </row>
    <row r="157" spans="1:19" ht="41.25" customHeight="1" x14ac:dyDescent="0.25">
      <c r="A157" s="1027" t="s">
        <v>2259</v>
      </c>
      <c r="B157" s="1060" t="s">
        <v>2257</v>
      </c>
      <c r="C157" s="474" t="s">
        <v>2258</v>
      </c>
      <c r="D157" s="1065"/>
      <c r="E157" s="1066"/>
      <c r="F157" s="1066"/>
      <c r="G157" s="945"/>
      <c r="H157" s="945"/>
      <c r="I157" s="945"/>
      <c r="J157" s="945"/>
      <c r="K157" s="945"/>
      <c r="L157" s="945"/>
      <c r="M157" s="945"/>
      <c r="N157" s="945"/>
      <c r="O157" s="945"/>
      <c r="P157" s="945"/>
      <c r="Q157" s="1061"/>
      <c r="R157" s="945"/>
      <c r="S157" s="945"/>
    </row>
    <row r="158" spans="1:19" x14ac:dyDescent="0.25">
      <c r="A158" s="474" t="s">
        <v>2260</v>
      </c>
      <c r="B158" s="474" t="s">
        <v>2261</v>
      </c>
      <c r="C158" s="474" t="s">
        <v>2262</v>
      </c>
      <c r="D158" s="1036"/>
      <c r="E158" s="943"/>
      <c r="F158" s="943"/>
      <c r="G158" s="943"/>
      <c r="H158" s="943"/>
      <c r="I158" s="943"/>
      <c r="J158" s="943"/>
      <c r="K158" s="943"/>
      <c r="L158" s="943"/>
      <c r="M158" s="943"/>
      <c r="N158" s="943"/>
      <c r="O158" s="943"/>
      <c r="P158" s="1061">
        <v>1500000</v>
      </c>
      <c r="Q158" s="1061"/>
      <c r="R158" s="945"/>
      <c r="S158" s="945"/>
    </row>
    <row r="159" spans="1:19" ht="48" customHeight="1" x14ac:dyDescent="0.25">
      <c r="A159" s="314" t="s">
        <v>2263</v>
      </c>
      <c r="B159" s="474" t="s">
        <v>2264</v>
      </c>
      <c r="C159" s="1060" t="s">
        <v>2265</v>
      </c>
      <c r="D159" s="1036"/>
      <c r="E159" s="943"/>
      <c r="F159" s="1067"/>
      <c r="G159" s="943"/>
      <c r="H159" s="943"/>
      <c r="I159" s="943"/>
      <c r="J159" s="943"/>
      <c r="K159" s="943"/>
      <c r="L159" s="943"/>
      <c r="M159" s="943"/>
      <c r="N159" s="943"/>
      <c r="O159" s="943"/>
      <c r="P159" s="1061"/>
      <c r="Q159" s="1061"/>
      <c r="R159" s="945"/>
      <c r="S159" s="945"/>
    </row>
    <row r="160" spans="1:19" ht="26.25" x14ac:dyDescent="0.25">
      <c r="A160" s="1068" t="s">
        <v>2266</v>
      </c>
      <c r="B160" s="474" t="s">
        <v>2267</v>
      </c>
      <c r="C160" s="474" t="s">
        <v>2268</v>
      </c>
      <c r="D160" s="1036"/>
      <c r="E160" s="943"/>
      <c r="F160" s="1067"/>
      <c r="G160" s="943"/>
      <c r="H160" s="943"/>
      <c r="I160" s="943"/>
      <c r="J160" s="943"/>
      <c r="K160" s="943"/>
      <c r="L160" s="943"/>
      <c r="M160" s="943"/>
      <c r="N160" s="943"/>
      <c r="O160" s="943"/>
      <c r="P160" s="1061"/>
      <c r="Q160" s="1061"/>
      <c r="R160" s="945"/>
      <c r="S160" s="945"/>
    </row>
    <row r="161" spans="1:19" ht="68.25" customHeight="1" x14ac:dyDescent="0.25">
      <c r="A161" s="771" t="s">
        <v>2269</v>
      </c>
      <c r="B161" s="474" t="s">
        <v>2029</v>
      </c>
      <c r="C161" s="1060" t="s">
        <v>2270</v>
      </c>
      <c r="D161" s="1028"/>
      <c r="E161" s="945"/>
      <c r="F161" s="943"/>
      <c r="G161" s="1004"/>
      <c r="H161" s="945"/>
      <c r="I161" s="943"/>
      <c r="J161" s="1004"/>
      <c r="K161" s="945"/>
      <c r="L161" s="945"/>
      <c r="M161" s="945"/>
      <c r="N161" s="945"/>
      <c r="O161" s="945"/>
      <c r="P161" s="944"/>
      <c r="Q161" s="1010"/>
      <c r="R161" s="1011"/>
      <c r="S161" s="1011"/>
    </row>
    <row r="162" spans="1:19" ht="25.5" x14ac:dyDescent="0.25">
      <c r="A162" s="771" t="s">
        <v>2271</v>
      </c>
      <c r="B162" s="474" t="s">
        <v>2272</v>
      </c>
      <c r="C162" s="1060" t="s">
        <v>2273</v>
      </c>
      <c r="D162" s="1036"/>
      <c r="E162" s="943"/>
      <c r="F162" s="943"/>
      <c r="G162" s="943"/>
      <c r="H162" s="943"/>
      <c r="I162" s="943"/>
      <c r="J162" s="943"/>
      <c r="K162" s="943"/>
      <c r="L162" s="943"/>
      <c r="M162" s="943"/>
      <c r="N162" s="943"/>
      <c r="O162" s="943"/>
      <c r="P162" s="944"/>
      <c r="Q162" s="1010"/>
      <c r="R162" s="1011"/>
      <c r="S162" s="1011"/>
    </row>
    <row r="163" spans="1:19" ht="25.5" x14ac:dyDescent="0.25">
      <c r="A163" s="1027" t="s">
        <v>2274</v>
      </c>
      <c r="B163" s="1060" t="s">
        <v>2032</v>
      </c>
      <c r="C163" s="1060" t="s">
        <v>2275</v>
      </c>
      <c r="D163" s="1028"/>
      <c r="E163" s="945"/>
      <c r="F163" s="943"/>
      <c r="G163" s="945"/>
      <c r="H163" s="945"/>
      <c r="I163" s="945"/>
      <c r="J163" s="945"/>
      <c r="K163" s="945"/>
      <c r="L163" s="945"/>
      <c r="M163" s="945"/>
      <c r="N163" s="945"/>
      <c r="O163" s="945"/>
      <c r="P163" s="944"/>
      <c r="Q163" s="1010"/>
      <c r="R163" s="1011"/>
      <c r="S163" s="1011"/>
    </row>
    <row r="164" spans="1:19" ht="27" thickBot="1" x14ac:dyDescent="0.3">
      <c r="A164" s="1068" t="s">
        <v>2276</v>
      </c>
      <c r="B164" s="1068" t="s">
        <v>2277</v>
      </c>
      <c r="C164" s="1069" t="s">
        <v>2278</v>
      </c>
      <c r="D164" s="1036"/>
      <c r="E164" s="943"/>
      <c r="F164" s="943"/>
      <c r="G164" s="943"/>
      <c r="H164" s="943"/>
      <c r="I164" s="943"/>
      <c r="J164" s="1004"/>
      <c r="K164" s="1004"/>
      <c r="L164" s="1004"/>
      <c r="M164" s="1004"/>
      <c r="N164" s="1004"/>
      <c r="O164" s="1004"/>
      <c r="P164" s="1018"/>
      <c r="Q164" s="1018"/>
      <c r="R164" s="1018"/>
      <c r="S164" s="1070"/>
    </row>
    <row r="165" spans="1:19" ht="15.75" thickBot="1" x14ac:dyDescent="0.3">
      <c r="A165" s="1500"/>
      <c r="B165" s="1500"/>
      <c r="C165" s="1071"/>
      <c r="D165" s="1071"/>
      <c r="E165" s="1072"/>
      <c r="F165" s="1072"/>
      <c r="G165" s="1072"/>
      <c r="H165" s="1072"/>
      <c r="I165" s="1072"/>
      <c r="J165" s="1501" t="s">
        <v>2279</v>
      </c>
      <c r="K165" s="1502"/>
      <c r="L165" s="1502"/>
      <c r="M165" s="1502"/>
      <c r="N165" s="1502"/>
      <c r="O165" s="1502"/>
      <c r="P165" s="1073">
        <f>P146+P149+P155</f>
        <v>4506930</v>
      </c>
      <c r="Q165" s="1503"/>
      <c r="R165" s="1504"/>
      <c r="S165" s="1072"/>
    </row>
  </sheetData>
  <mergeCells count="19">
    <mergeCell ref="A6:S6"/>
    <mergeCell ref="A1:S1"/>
    <mergeCell ref="A2:S2"/>
    <mergeCell ref="A3:S3"/>
    <mergeCell ref="A4:C4"/>
    <mergeCell ref="A5:S5"/>
    <mergeCell ref="A165:B165"/>
    <mergeCell ref="J165:O165"/>
    <mergeCell ref="Q165:R165"/>
    <mergeCell ref="A7:S7"/>
    <mergeCell ref="A8:A9"/>
    <mergeCell ref="B8:B9"/>
    <mergeCell ref="C8:C9"/>
    <mergeCell ref="D8:F8"/>
    <mergeCell ref="G8:I8"/>
    <mergeCell ref="J8:L8"/>
    <mergeCell ref="M8:O8"/>
    <mergeCell ref="P8:R8"/>
    <mergeCell ref="S8:S9"/>
  </mergeCells>
  <pageMargins left="0.70866141732283472" right="0.70866141732283472" top="0.74803149606299213" bottom="0.74803149606299213" header="0.31496062992125984" footer="0.31496062992125984"/>
  <pageSetup paperSize="7" scale="59" fitToHeight="0"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opLeftCell="A43" zoomScale="80" zoomScaleNormal="80" workbookViewId="0">
      <selection activeCell="C12" sqref="C12"/>
    </sheetView>
  </sheetViews>
  <sheetFormatPr baseColWidth="10" defaultRowHeight="15" x14ac:dyDescent="0.25"/>
  <cols>
    <col min="1" max="1" width="39.42578125" customWidth="1"/>
    <col min="2" max="2" width="26.5703125" customWidth="1"/>
    <col min="3" max="3" width="19.140625" customWidth="1"/>
    <col min="4" max="4" width="5.28515625" customWidth="1"/>
    <col min="5" max="5" width="6" customWidth="1"/>
    <col min="6" max="6" width="4.5703125" customWidth="1"/>
    <col min="7" max="8" width="5" customWidth="1"/>
    <col min="9" max="9" width="5.140625" customWidth="1"/>
    <col min="10" max="10" width="4.28515625" customWidth="1"/>
    <col min="11" max="11" width="5.7109375" customWidth="1"/>
    <col min="12" max="12" width="6.140625" customWidth="1"/>
    <col min="13" max="14" width="5.140625" customWidth="1"/>
    <col min="15" max="15" width="5.7109375" customWidth="1"/>
    <col min="16" max="16" width="15.85546875" customWidth="1"/>
    <col min="17" max="17" width="16.140625" customWidth="1"/>
    <col min="18" max="18" width="16.7109375" customWidth="1"/>
    <col min="19" max="19" width="22.28515625" customWidth="1"/>
  </cols>
  <sheetData>
    <row r="1" spans="1:19" ht="33" customHeight="1" x14ac:dyDescent="0.35">
      <c r="A1" s="1522" t="s">
        <v>0</v>
      </c>
      <c r="B1" s="1522"/>
      <c r="C1" s="1522"/>
      <c r="D1" s="1522"/>
      <c r="E1" s="1522"/>
      <c r="F1" s="1522"/>
      <c r="G1" s="1522"/>
      <c r="H1" s="1522"/>
      <c r="I1" s="1522"/>
      <c r="J1" s="1522"/>
      <c r="K1" s="1522"/>
      <c r="L1" s="1522"/>
      <c r="M1" s="1522"/>
      <c r="N1" s="1522"/>
      <c r="O1" s="1522"/>
      <c r="P1" s="1522"/>
      <c r="Q1" s="1522"/>
      <c r="R1" s="1522"/>
      <c r="S1" s="1522"/>
    </row>
    <row r="2" spans="1:19" ht="20.25" x14ac:dyDescent="0.25">
      <c r="A2" s="1391" t="s">
        <v>1871</v>
      </c>
      <c r="B2" s="1391"/>
      <c r="C2" s="1391"/>
      <c r="D2" s="1391"/>
      <c r="E2" s="1391"/>
      <c r="F2" s="1391"/>
      <c r="G2" s="1391"/>
      <c r="H2" s="1391"/>
      <c r="I2" s="1391"/>
      <c r="J2" s="1391"/>
      <c r="K2" s="1391"/>
      <c r="L2" s="1391"/>
      <c r="M2" s="1391"/>
      <c r="N2" s="1391"/>
      <c r="O2" s="1391"/>
      <c r="P2" s="1391"/>
      <c r="Q2" s="1391"/>
      <c r="R2" s="1391"/>
      <c r="S2" s="1391"/>
    </row>
    <row r="3" spans="1:19" ht="20.25" x14ac:dyDescent="0.3">
      <c r="A3" s="1390" t="s">
        <v>2</v>
      </c>
      <c r="B3" s="1390"/>
      <c r="C3" s="1390"/>
      <c r="D3" s="1390"/>
      <c r="E3" s="1390"/>
      <c r="F3" s="1390"/>
      <c r="G3" s="1390"/>
      <c r="H3" s="1390"/>
      <c r="I3" s="1390"/>
      <c r="J3" s="1390"/>
      <c r="K3" s="1390"/>
      <c r="L3" s="1390"/>
      <c r="M3" s="1390"/>
      <c r="N3" s="1390"/>
      <c r="O3" s="1390"/>
      <c r="P3" s="1390"/>
      <c r="Q3" s="1390"/>
      <c r="R3" s="1390"/>
      <c r="S3" s="1390"/>
    </row>
    <row r="4" spans="1:19" ht="23.25" customHeight="1" x14ac:dyDescent="0.3">
      <c r="A4" s="736" t="s">
        <v>2280</v>
      </c>
      <c r="B4" s="736"/>
      <c r="C4" s="736"/>
      <c r="D4" s="1074"/>
      <c r="E4" s="1074"/>
      <c r="F4" s="1074"/>
      <c r="G4" s="1074"/>
      <c r="H4" s="39"/>
      <c r="I4" s="39"/>
      <c r="J4" s="39"/>
      <c r="K4" s="39"/>
      <c r="L4" s="39"/>
      <c r="M4" s="39"/>
      <c r="N4" s="39"/>
      <c r="O4" s="39"/>
      <c r="P4" s="39"/>
      <c r="Q4" s="39"/>
      <c r="R4" s="39"/>
      <c r="S4" s="40"/>
    </row>
    <row r="5" spans="1:19" ht="24.75" customHeight="1" x14ac:dyDescent="0.3">
      <c r="A5" s="736" t="s">
        <v>1873</v>
      </c>
      <c r="B5" s="736"/>
      <c r="C5" s="736"/>
      <c r="D5" s="43"/>
      <c r="E5" s="43"/>
      <c r="F5" s="44"/>
      <c r="G5" s="44"/>
      <c r="H5" s="44"/>
      <c r="I5" s="44"/>
      <c r="J5" s="44"/>
      <c r="K5" s="44"/>
      <c r="L5" s="44"/>
      <c r="M5" s="44"/>
      <c r="N5" s="44"/>
      <c r="O5" s="44"/>
      <c r="P5" s="44"/>
      <c r="Q5" s="44"/>
      <c r="R5" s="45"/>
      <c r="S5" s="40"/>
    </row>
    <row r="6" spans="1:19" s="1" customFormat="1" ht="24.75" customHeight="1" x14ac:dyDescent="0.25">
      <c r="A6" s="1523" t="s">
        <v>2281</v>
      </c>
      <c r="B6" s="1523"/>
      <c r="C6" s="1523"/>
      <c r="D6" s="1523"/>
      <c r="E6" s="1523"/>
      <c r="F6" s="1523"/>
      <c r="G6" s="1523"/>
      <c r="H6" s="1523"/>
      <c r="I6" s="1523"/>
      <c r="J6" s="1523"/>
      <c r="K6" s="1523"/>
      <c r="L6" s="1523"/>
      <c r="M6" s="1523"/>
      <c r="N6" s="1523"/>
      <c r="O6" s="1523"/>
      <c r="P6" s="1523"/>
      <c r="Q6" s="1523"/>
      <c r="R6" s="1523"/>
      <c r="S6" s="1523"/>
    </row>
    <row r="7" spans="1:19" s="1" customFormat="1" ht="26.25" customHeight="1" x14ac:dyDescent="0.25">
      <c r="A7" s="1523" t="s">
        <v>2282</v>
      </c>
      <c r="B7" s="1523"/>
      <c r="C7" s="1523"/>
      <c r="D7" s="1523"/>
      <c r="E7" s="1523"/>
      <c r="F7" s="1523"/>
      <c r="G7" s="1523"/>
      <c r="H7" s="1523"/>
      <c r="I7" s="1523"/>
      <c r="J7" s="1523"/>
      <c r="K7" s="1523"/>
      <c r="L7" s="1523"/>
      <c r="M7" s="1523"/>
      <c r="N7" s="1523"/>
      <c r="O7" s="1523"/>
      <c r="P7" s="1523"/>
      <c r="Q7" s="1523"/>
      <c r="R7" s="1523"/>
      <c r="S7" s="1523"/>
    </row>
    <row r="8" spans="1:19" x14ac:dyDescent="0.25">
      <c r="A8" s="1519" t="s">
        <v>7</v>
      </c>
      <c r="B8" s="1519" t="s">
        <v>8</v>
      </c>
      <c r="C8" s="1519" t="s">
        <v>9</v>
      </c>
      <c r="D8" s="1524" t="s">
        <v>210</v>
      </c>
      <c r="E8" s="1524"/>
      <c r="F8" s="1524"/>
      <c r="G8" s="1518" t="s">
        <v>11</v>
      </c>
      <c r="H8" s="1518"/>
      <c r="I8" s="1518"/>
      <c r="J8" s="1518" t="s">
        <v>12</v>
      </c>
      <c r="K8" s="1518"/>
      <c r="L8" s="1518"/>
      <c r="M8" s="1518" t="s">
        <v>13</v>
      </c>
      <c r="N8" s="1518"/>
      <c r="O8" s="1518"/>
      <c r="P8" s="1518" t="s">
        <v>14</v>
      </c>
      <c r="Q8" s="1518"/>
      <c r="R8" s="1518"/>
      <c r="S8" s="1519" t="s">
        <v>15</v>
      </c>
    </row>
    <row r="9" spans="1:19" ht="21" customHeight="1" x14ac:dyDescent="0.25">
      <c r="A9" s="1519"/>
      <c r="B9" s="1519"/>
      <c r="C9" s="1519"/>
      <c r="D9" s="1075" t="s">
        <v>16</v>
      </c>
      <c r="E9" s="1075" t="s">
        <v>17</v>
      </c>
      <c r="F9" s="1075" t="s">
        <v>18</v>
      </c>
      <c r="G9" s="1075" t="s">
        <v>19</v>
      </c>
      <c r="H9" s="1075" t="s">
        <v>20</v>
      </c>
      <c r="I9" s="1075" t="s">
        <v>21</v>
      </c>
      <c r="J9" s="1075" t="s">
        <v>22</v>
      </c>
      <c r="K9" s="1075" t="s">
        <v>23</v>
      </c>
      <c r="L9" s="1075" t="s">
        <v>24</v>
      </c>
      <c r="M9" s="1075" t="s">
        <v>25</v>
      </c>
      <c r="N9" s="1075" t="s">
        <v>26</v>
      </c>
      <c r="O9" s="1075" t="s">
        <v>27</v>
      </c>
      <c r="P9" s="1075" t="s">
        <v>28</v>
      </c>
      <c r="Q9" s="1075" t="s">
        <v>29</v>
      </c>
      <c r="R9" s="1075" t="s">
        <v>30</v>
      </c>
      <c r="S9" s="1519"/>
    </row>
    <row r="10" spans="1:19" ht="48" customHeight="1" x14ac:dyDescent="0.25">
      <c r="A10" s="1076" t="s">
        <v>2283</v>
      </c>
      <c r="B10" s="1076" t="s">
        <v>1877</v>
      </c>
      <c r="C10" s="1077">
        <v>7.4999999999999997E-2</v>
      </c>
      <c r="D10" s="1078"/>
      <c r="E10" s="1078"/>
      <c r="F10" s="1078"/>
      <c r="G10" s="1078"/>
      <c r="H10" s="1078"/>
      <c r="I10" s="1078"/>
      <c r="J10" s="1078"/>
      <c r="K10" s="1078"/>
      <c r="L10" s="1078"/>
      <c r="M10" s="1078"/>
      <c r="N10" s="1078"/>
      <c r="O10" s="1078"/>
      <c r="P10" s="1078"/>
      <c r="Q10" s="1078"/>
      <c r="R10" s="1078"/>
      <c r="S10" s="1078"/>
    </row>
    <row r="11" spans="1:19" ht="33.75" customHeight="1" x14ac:dyDescent="0.25">
      <c r="A11" s="51" t="s">
        <v>2284</v>
      </c>
      <c r="B11" s="51" t="s">
        <v>2285</v>
      </c>
      <c r="C11" s="51"/>
      <c r="D11" s="51"/>
      <c r="E11" s="51"/>
      <c r="F11" s="51"/>
      <c r="G11" s="51"/>
      <c r="H11" s="51"/>
      <c r="I11" s="51"/>
      <c r="J11" s="51"/>
      <c r="K11" s="51"/>
      <c r="L11" s="51"/>
      <c r="M11" s="51"/>
      <c r="N11" s="51"/>
      <c r="O11" s="51"/>
      <c r="P11" s="51"/>
      <c r="Q11" s="51"/>
      <c r="R11" s="51"/>
      <c r="S11" s="51"/>
    </row>
    <row r="12" spans="1:19" ht="72" customHeight="1" x14ac:dyDescent="0.25">
      <c r="A12" s="1079" t="s">
        <v>2286</v>
      </c>
      <c r="B12" s="1080" t="s">
        <v>1550</v>
      </c>
      <c r="C12" s="1081" t="s">
        <v>2287</v>
      </c>
      <c r="D12" s="1082" t="s">
        <v>2288</v>
      </c>
      <c r="E12" s="1082" t="s">
        <v>2288</v>
      </c>
      <c r="F12" s="1082" t="s">
        <v>2288</v>
      </c>
      <c r="G12" s="1082" t="s">
        <v>2288</v>
      </c>
      <c r="H12" s="1082" t="s">
        <v>2288</v>
      </c>
      <c r="I12" s="1082" t="s">
        <v>2288</v>
      </c>
      <c r="J12" s="1082" t="s">
        <v>2288</v>
      </c>
      <c r="K12" s="1082" t="s">
        <v>2288</v>
      </c>
      <c r="L12" s="1082" t="s">
        <v>2288</v>
      </c>
      <c r="M12" s="1082" t="s">
        <v>2288</v>
      </c>
      <c r="N12" s="1082" t="s">
        <v>2288</v>
      </c>
      <c r="O12" s="1082" t="s">
        <v>2288</v>
      </c>
      <c r="P12" s="1083">
        <f>[14]Presupuesto!E14</f>
        <v>30439.33</v>
      </c>
      <c r="Q12" s="1084"/>
      <c r="R12" s="1084"/>
      <c r="S12" s="1085" t="s">
        <v>2289</v>
      </c>
    </row>
    <row r="13" spans="1:19" ht="35.25" customHeight="1" x14ac:dyDescent="0.25">
      <c r="A13" s="294" t="s">
        <v>2290</v>
      </c>
      <c r="B13" s="294" t="s">
        <v>2291</v>
      </c>
      <c r="C13" s="294" t="s">
        <v>2292</v>
      </c>
      <c r="D13" s="294"/>
      <c r="E13" s="294"/>
      <c r="F13" s="294"/>
      <c r="G13" s="294"/>
      <c r="H13" s="294"/>
      <c r="I13" s="294"/>
      <c r="J13" s="294"/>
      <c r="K13" s="294"/>
      <c r="L13" s="294"/>
      <c r="M13" s="294"/>
      <c r="N13" s="294"/>
      <c r="O13" s="294"/>
      <c r="P13" s="294"/>
      <c r="Q13" s="294"/>
      <c r="R13" s="294"/>
      <c r="S13" s="234" t="s">
        <v>2293</v>
      </c>
    </row>
    <row r="14" spans="1:19" ht="42.75" customHeight="1" x14ac:dyDescent="0.25">
      <c r="A14" s="1080" t="s">
        <v>2294</v>
      </c>
      <c r="B14" s="1080" t="s">
        <v>2295</v>
      </c>
      <c r="C14" s="1086" t="s">
        <v>2296</v>
      </c>
      <c r="D14" s="1087"/>
      <c r="E14" s="1088" t="s">
        <v>352</v>
      </c>
      <c r="F14" s="1087"/>
      <c r="G14" s="1087"/>
      <c r="H14" s="1087"/>
      <c r="I14" s="1087"/>
      <c r="J14" s="1087"/>
      <c r="K14" s="1087"/>
      <c r="L14" s="1087"/>
      <c r="M14" s="1087"/>
      <c r="N14" s="1087"/>
      <c r="O14" s="1087"/>
      <c r="P14" s="1083">
        <f>[14]Presupuesto!E22</f>
        <v>40000</v>
      </c>
      <c r="Q14" s="1089"/>
      <c r="R14" s="1090"/>
      <c r="S14" s="1087" t="s">
        <v>2293</v>
      </c>
    </row>
    <row r="15" spans="1:19" ht="34.5" customHeight="1" x14ac:dyDescent="0.25">
      <c r="A15" s="1086" t="s">
        <v>2297</v>
      </c>
      <c r="B15" s="1080" t="s">
        <v>2295</v>
      </c>
      <c r="C15" s="1086" t="s">
        <v>2298</v>
      </c>
      <c r="D15" s="1087"/>
      <c r="E15" s="1091"/>
      <c r="F15" s="1088" t="s">
        <v>352</v>
      </c>
      <c r="G15" s="1087"/>
      <c r="H15" s="1087"/>
      <c r="I15" s="1087" t="s">
        <v>2299</v>
      </c>
      <c r="J15" s="1087"/>
      <c r="K15" s="1087"/>
      <c r="L15" s="1087"/>
      <c r="M15" s="1087"/>
      <c r="N15" s="1087"/>
      <c r="O15" s="1087"/>
      <c r="P15" s="1083">
        <f>[14]Presupuesto!E29</f>
        <v>27000</v>
      </c>
      <c r="Q15" s="1089"/>
      <c r="R15" s="1090"/>
      <c r="S15" s="1087" t="s">
        <v>2300</v>
      </c>
    </row>
    <row r="16" spans="1:19" ht="46.5" customHeight="1" x14ac:dyDescent="0.25">
      <c r="A16" s="1086" t="s">
        <v>2301</v>
      </c>
      <c r="B16" s="1080" t="s">
        <v>2295</v>
      </c>
      <c r="C16" s="1086" t="s">
        <v>2298</v>
      </c>
      <c r="D16" s="1087"/>
      <c r="E16" s="1091"/>
      <c r="F16" s="1087"/>
      <c r="G16" s="1088" t="s">
        <v>352</v>
      </c>
      <c r="H16" s="1087"/>
      <c r="I16" s="1087"/>
      <c r="J16" s="1087"/>
      <c r="K16" s="1087"/>
      <c r="L16" s="1087"/>
      <c r="M16" s="1087"/>
      <c r="N16" s="1087"/>
      <c r="O16" s="1087"/>
      <c r="P16" s="1083">
        <f>[14]Presupuesto!E36</f>
        <v>40000</v>
      </c>
      <c r="Q16" s="1089"/>
      <c r="R16" s="1090"/>
      <c r="S16" s="1087" t="s">
        <v>2300</v>
      </c>
    </row>
    <row r="17" spans="1:19" ht="39" customHeight="1" x14ac:dyDescent="0.25">
      <c r="A17" s="1092" t="s">
        <v>2302</v>
      </c>
      <c r="B17" s="1093" t="s">
        <v>2303</v>
      </c>
      <c r="C17" s="1094" t="s">
        <v>2304</v>
      </c>
      <c r="D17" s="227"/>
      <c r="E17" s="227"/>
      <c r="F17" s="227"/>
      <c r="G17" s="227"/>
      <c r="H17" s="227"/>
      <c r="I17" s="227"/>
      <c r="J17" s="227"/>
      <c r="K17" s="227"/>
      <c r="L17" s="227"/>
      <c r="M17" s="227"/>
      <c r="N17" s="227"/>
      <c r="O17" s="227"/>
      <c r="P17" s="1095"/>
      <c r="Q17" s="1096"/>
      <c r="R17" s="1096"/>
      <c r="S17" s="1097" t="s">
        <v>2305</v>
      </c>
    </row>
    <row r="18" spans="1:19" ht="63" customHeight="1" x14ac:dyDescent="0.25">
      <c r="A18" s="1080" t="s">
        <v>2306</v>
      </c>
      <c r="B18" s="1080" t="s">
        <v>2307</v>
      </c>
      <c r="C18" s="1086" t="s">
        <v>2308</v>
      </c>
      <c r="D18" s="1088" t="s">
        <v>352</v>
      </c>
      <c r="E18" s="1098" t="s">
        <v>352</v>
      </c>
      <c r="F18" s="1099"/>
      <c r="G18" s="1100"/>
      <c r="H18" s="1100"/>
      <c r="I18" s="1100"/>
      <c r="J18" s="1100"/>
      <c r="K18" s="1100"/>
      <c r="L18" s="1100"/>
      <c r="M18" s="1100"/>
      <c r="N18" s="1100"/>
      <c r="O18" s="1100"/>
      <c r="P18" s="1083">
        <f>[14]Presupuesto!E46</f>
        <v>100000</v>
      </c>
      <c r="Q18" s="1101"/>
      <c r="R18" s="1101"/>
      <c r="S18" s="1100" t="s">
        <v>2305</v>
      </c>
    </row>
    <row r="19" spans="1:19" ht="101.25" customHeight="1" x14ac:dyDescent="0.25">
      <c r="A19" s="1080" t="s">
        <v>2309</v>
      </c>
      <c r="B19" s="1080" t="s">
        <v>2310</v>
      </c>
      <c r="C19" s="1086" t="s">
        <v>2311</v>
      </c>
      <c r="D19" s="1087"/>
      <c r="E19" s="1087"/>
      <c r="F19" s="1087"/>
      <c r="G19" s="1087"/>
      <c r="H19" s="1088" t="s">
        <v>352</v>
      </c>
      <c r="I19" s="1087"/>
      <c r="J19" s="1088" t="s">
        <v>352</v>
      </c>
      <c r="K19" s="1087"/>
      <c r="L19" s="1087"/>
      <c r="M19" s="1087"/>
      <c r="N19" s="1087"/>
      <c r="O19" s="1087"/>
      <c r="P19" s="1083">
        <f>[14]Presupuesto!E56</f>
        <v>157150</v>
      </c>
      <c r="Q19" s="1089"/>
      <c r="R19" s="1089"/>
      <c r="S19" s="1087" t="s">
        <v>2305</v>
      </c>
    </row>
    <row r="20" spans="1:19" ht="35.25" customHeight="1" x14ac:dyDescent="0.25">
      <c r="A20" s="1080" t="s">
        <v>2312</v>
      </c>
      <c r="B20" s="1080" t="s">
        <v>2313</v>
      </c>
      <c r="C20" s="1086" t="s">
        <v>2314</v>
      </c>
      <c r="D20" s="1087"/>
      <c r="E20" s="1088" t="s">
        <v>352</v>
      </c>
      <c r="F20" s="1087"/>
      <c r="G20" s="1087"/>
      <c r="H20" s="1087"/>
      <c r="I20" s="1087"/>
      <c r="J20" s="1087"/>
      <c r="K20" s="1087"/>
      <c r="L20" s="1087"/>
      <c r="M20" s="1087"/>
      <c r="N20" s="1087"/>
      <c r="O20" s="1087"/>
      <c r="P20" s="1083">
        <f>[14]Presupuesto!E65</f>
        <v>87900</v>
      </c>
      <c r="Q20" s="1089"/>
      <c r="R20" s="1089"/>
      <c r="S20" s="1087" t="s">
        <v>2305</v>
      </c>
    </row>
    <row r="21" spans="1:19" ht="78" customHeight="1" x14ac:dyDescent="0.25">
      <c r="A21" s="1102" t="s">
        <v>2315</v>
      </c>
      <c r="B21" s="1102" t="s">
        <v>2316</v>
      </c>
      <c r="C21" s="1103" t="s">
        <v>2317</v>
      </c>
      <c r="D21" s="1099"/>
      <c r="E21" s="1091"/>
      <c r="F21" s="1099"/>
      <c r="G21" s="1099"/>
      <c r="H21" s="1099"/>
      <c r="I21" s="1099"/>
      <c r="J21" s="1099"/>
      <c r="K21" s="1099"/>
      <c r="L21" s="1099"/>
      <c r="M21" s="1099"/>
      <c r="N21" s="1099"/>
      <c r="O21" s="1099"/>
      <c r="P21" s="1104"/>
      <c r="Q21" s="1105"/>
      <c r="R21" s="1106">
        <v>80000</v>
      </c>
      <c r="S21" s="1099" t="s">
        <v>2318</v>
      </c>
    </row>
    <row r="22" spans="1:19" ht="58.5" customHeight="1" x14ac:dyDescent="0.25">
      <c r="A22" s="1080" t="s">
        <v>2319</v>
      </c>
      <c r="B22" s="1080" t="s">
        <v>2320</v>
      </c>
      <c r="C22" s="1086" t="s">
        <v>2321</v>
      </c>
      <c r="D22" s="1087"/>
      <c r="E22" s="1091"/>
      <c r="F22" s="1087"/>
      <c r="G22" s="1088" t="s">
        <v>352</v>
      </c>
      <c r="H22" s="1087"/>
      <c r="I22" s="1087"/>
      <c r="J22" s="1087"/>
      <c r="K22" s="1088" t="s">
        <v>352</v>
      </c>
      <c r="L22" s="1087"/>
      <c r="M22" s="1087"/>
      <c r="N22" s="1087"/>
      <c r="O22" s="1088" t="s">
        <v>352</v>
      </c>
      <c r="P22" s="1107"/>
      <c r="Q22" s="1089"/>
      <c r="R22" s="1090">
        <v>40000</v>
      </c>
      <c r="S22" s="1087" t="s">
        <v>2318</v>
      </c>
    </row>
    <row r="23" spans="1:19" ht="47.25" customHeight="1" x14ac:dyDescent="0.25">
      <c r="A23" s="1080" t="s">
        <v>2322</v>
      </c>
      <c r="B23" s="1080" t="s">
        <v>2323</v>
      </c>
      <c r="C23" s="1086" t="s">
        <v>2324</v>
      </c>
      <c r="D23" s="1087"/>
      <c r="E23" s="1091"/>
      <c r="F23" s="1087"/>
      <c r="G23" s="1088" t="s">
        <v>352</v>
      </c>
      <c r="H23" s="1087"/>
      <c r="I23" s="1087"/>
      <c r="J23" s="1087"/>
      <c r="K23" s="1088" t="s">
        <v>352</v>
      </c>
      <c r="L23" s="1087"/>
      <c r="M23" s="1087"/>
      <c r="N23" s="1087"/>
      <c r="O23" s="1088" t="s">
        <v>352</v>
      </c>
      <c r="P23" s="1107"/>
      <c r="Q23" s="1089"/>
      <c r="R23" s="1090">
        <v>40000</v>
      </c>
      <c r="S23" s="1087" t="s">
        <v>2318</v>
      </c>
    </row>
    <row r="24" spans="1:19" ht="50.25" customHeight="1" x14ac:dyDescent="0.25">
      <c r="A24" s="1102" t="s">
        <v>2325</v>
      </c>
      <c r="B24" s="1102"/>
      <c r="C24" s="1103"/>
      <c r="D24" s="1099"/>
      <c r="E24" s="1091"/>
      <c r="F24" s="1099"/>
      <c r="G24" s="1091"/>
      <c r="H24" s="1099"/>
      <c r="I24" s="1099"/>
      <c r="J24" s="1099"/>
      <c r="K24" s="1091"/>
      <c r="L24" s="1099"/>
      <c r="M24" s="1099"/>
      <c r="N24" s="1099"/>
      <c r="O24" s="1091"/>
      <c r="P24" s="1104"/>
      <c r="Q24" s="1105"/>
      <c r="R24" s="1105"/>
      <c r="S24" s="1108" t="s">
        <v>2326</v>
      </c>
    </row>
    <row r="25" spans="1:19" ht="66" customHeight="1" x14ac:dyDescent="0.25">
      <c r="A25" s="1080" t="s">
        <v>2327</v>
      </c>
      <c r="B25" s="1080" t="s">
        <v>2328</v>
      </c>
      <c r="C25" s="1086" t="s">
        <v>2329</v>
      </c>
      <c r="D25" s="1087"/>
      <c r="E25" s="1088" t="s">
        <v>352</v>
      </c>
      <c r="F25" s="1087"/>
      <c r="G25" s="1088" t="s">
        <v>352</v>
      </c>
      <c r="H25" s="1087"/>
      <c r="I25" s="1087"/>
      <c r="J25" s="1087"/>
      <c r="K25" s="1091"/>
      <c r="L25" s="1087"/>
      <c r="M25" s="1087"/>
      <c r="N25" s="1087"/>
      <c r="O25" s="1091"/>
      <c r="P25" s="1083">
        <f>[14]Presupuesto!E76</f>
        <v>167850</v>
      </c>
      <c r="Q25" s="1089"/>
      <c r="R25" s="1089"/>
      <c r="S25" s="1109" t="s">
        <v>2326</v>
      </c>
    </row>
    <row r="26" spans="1:19" ht="51" customHeight="1" x14ac:dyDescent="0.25">
      <c r="A26" s="1110" t="s">
        <v>2330</v>
      </c>
      <c r="B26" s="1110" t="s">
        <v>2331</v>
      </c>
      <c r="C26" s="1111" t="s">
        <v>2332</v>
      </c>
      <c r="D26" s="1112" t="s">
        <v>352</v>
      </c>
      <c r="E26" s="1112" t="s">
        <v>352</v>
      </c>
      <c r="F26" s="1112" t="s">
        <v>352</v>
      </c>
      <c r="G26" s="1112" t="s">
        <v>352</v>
      </c>
      <c r="H26" s="1112" t="s">
        <v>352</v>
      </c>
      <c r="I26" s="1112" t="s">
        <v>352</v>
      </c>
      <c r="J26" s="1112" t="s">
        <v>352</v>
      </c>
      <c r="K26" s="1112" t="s">
        <v>352</v>
      </c>
      <c r="L26" s="1112" t="s">
        <v>352</v>
      </c>
      <c r="M26" s="1112" t="s">
        <v>352</v>
      </c>
      <c r="N26" s="1112" t="s">
        <v>352</v>
      </c>
      <c r="O26" s="1112" t="s">
        <v>352</v>
      </c>
      <c r="P26" s="59">
        <f>[14]Presupuesto!E86</f>
        <v>1072797.55</v>
      </c>
      <c r="Q26" s="1113"/>
      <c r="R26" s="1113"/>
      <c r="S26" s="1114" t="s">
        <v>2333</v>
      </c>
    </row>
    <row r="27" spans="1:19" ht="57.75" customHeight="1" x14ac:dyDescent="0.25">
      <c r="A27" s="51" t="s">
        <v>2334</v>
      </c>
      <c r="B27" s="51" t="s">
        <v>2335</v>
      </c>
      <c r="C27" s="51" t="s">
        <v>2336</v>
      </c>
      <c r="D27" s="51"/>
      <c r="E27" s="51"/>
      <c r="F27" s="51"/>
      <c r="G27" s="51"/>
      <c r="H27" s="51"/>
      <c r="I27" s="51"/>
      <c r="J27" s="51"/>
      <c r="K27" s="51"/>
      <c r="L27" s="51"/>
      <c r="M27" s="51"/>
      <c r="N27" s="51"/>
      <c r="O27" s="51"/>
      <c r="P27" s="310"/>
      <c r="Q27" s="310"/>
      <c r="R27" s="310"/>
      <c r="S27" s="1115" t="s">
        <v>2337</v>
      </c>
    </row>
    <row r="28" spans="1:19" ht="30" customHeight="1" x14ac:dyDescent="0.25">
      <c r="A28" s="1080" t="s">
        <v>2338</v>
      </c>
      <c r="B28" s="1080" t="s">
        <v>2339</v>
      </c>
      <c r="C28" s="1086" t="s">
        <v>2340</v>
      </c>
      <c r="D28" s="1088" t="s">
        <v>352</v>
      </c>
      <c r="E28" s="1088" t="s">
        <v>352</v>
      </c>
      <c r="F28" s="1088" t="s">
        <v>2288</v>
      </c>
      <c r="G28" s="1088" t="s">
        <v>352</v>
      </c>
      <c r="H28" s="1087"/>
      <c r="I28" s="1088" t="s">
        <v>352</v>
      </c>
      <c r="J28" s="169"/>
      <c r="K28" s="169"/>
      <c r="L28" s="1088" t="s">
        <v>352</v>
      </c>
      <c r="M28" s="1088" t="s">
        <v>352</v>
      </c>
      <c r="N28" s="169"/>
      <c r="O28" s="1087"/>
      <c r="P28" s="1116">
        <f>[14]Presupuesto!E96</f>
        <v>37950</v>
      </c>
      <c r="Q28" s="1117"/>
      <c r="R28" s="1117"/>
      <c r="S28" s="317" t="s">
        <v>2337</v>
      </c>
    </row>
    <row r="29" spans="1:19" ht="30.75" customHeight="1" x14ac:dyDescent="0.25">
      <c r="A29" s="1110" t="s">
        <v>2341</v>
      </c>
      <c r="B29" s="1110" t="s">
        <v>2342</v>
      </c>
      <c r="C29" s="1118" t="s">
        <v>2343</v>
      </c>
      <c r="D29" s="233" t="s">
        <v>352</v>
      </c>
      <c r="E29" s="233" t="s">
        <v>352</v>
      </c>
      <c r="F29" s="233" t="s">
        <v>2288</v>
      </c>
      <c r="G29" s="1097"/>
      <c r="H29" s="169"/>
      <c r="I29" s="233" t="s">
        <v>352</v>
      </c>
      <c r="J29" s="233" t="s">
        <v>352</v>
      </c>
      <c r="K29" s="233" t="s">
        <v>352</v>
      </c>
      <c r="L29" s="1097"/>
      <c r="M29" s="233" t="s">
        <v>352</v>
      </c>
      <c r="N29" s="1097"/>
      <c r="O29" s="169"/>
      <c r="P29" s="1116">
        <f>[14]Presupuesto!E106</f>
        <v>25000</v>
      </c>
      <c r="Q29" s="1117"/>
      <c r="R29" s="1117"/>
      <c r="S29" s="317" t="s">
        <v>2337</v>
      </c>
    </row>
    <row r="30" spans="1:19" ht="64.5" customHeight="1" x14ac:dyDescent="0.25">
      <c r="A30" s="51" t="s">
        <v>2344</v>
      </c>
      <c r="B30" s="51" t="s">
        <v>2345</v>
      </c>
      <c r="C30" s="51" t="s">
        <v>2346</v>
      </c>
      <c r="D30" s="51"/>
      <c r="E30" s="51"/>
      <c r="F30" s="51"/>
      <c r="G30" s="51"/>
      <c r="H30" s="51"/>
      <c r="I30" s="51"/>
      <c r="J30" s="51"/>
      <c r="K30" s="51"/>
      <c r="L30" s="51"/>
      <c r="M30" s="51"/>
      <c r="N30" s="51"/>
      <c r="O30" s="51"/>
      <c r="P30" s="51"/>
      <c r="Q30" s="51"/>
      <c r="R30" s="310">
        <v>200000</v>
      </c>
      <c r="S30" s="51" t="s">
        <v>2337</v>
      </c>
    </row>
    <row r="31" spans="1:19" ht="62.25" customHeight="1" x14ac:dyDescent="0.25">
      <c r="A31" s="1080" t="s">
        <v>2347</v>
      </c>
      <c r="B31" s="1080" t="s">
        <v>2348</v>
      </c>
      <c r="C31" s="1086" t="s">
        <v>2349</v>
      </c>
      <c r="D31" s="1119"/>
      <c r="E31" s="1119"/>
      <c r="F31" s="1119"/>
      <c r="G31" s="1119" t="s">
        <v>1093</v>
      </c>
      <c r="H31" s="1082" t="s">
        <v>352</v>
      </c>
      <c r="I31" s="1082" t="s">
        <v>352</v>
      </c>
      <c r="J31" s="1119"/>
      <c r="K31" s="1119"/>
      <c r="L31" s="1119"/>
      <c r="M31" s="1119"/>
      <c r="N31" s="1119"/>
      <c r="O31" s="1119"/>
      <c r="P31" s="1120">
        <f>[14]Presupuesto!E117</f>
        <v>30000</v>
      </c>
      <c r="Q31" s="298"/>
      <c r="R31" s="298">
        <v>200000</v>
      </c>
      <c r="S31" s="1121" t="s">
        <v>2350</v>
      </c>
    </row>
    <row r="32" spans="1:19" ht="99.75" customHeight="1" x14ac:dyDescent="0.25">
      <c r="A32" s="1080" t="s">
        <v>2351</v>
      </c>
      <c r="B32" s="1080" t="s">
        <v>2352</v>
      </c>
      <c r="C32" s="1086" t="s">
        <v>2353</v>
      </c>
      <c r="D32" s="1088">
        <v>650</v>
      </c>
      <c r="E32" s="1088">
        <v>650</v>
      </c>
      <c r="F32" s="1088">
        <v>650</v>
      </c>
      <c r="G32" s="1088">
        <v>650</v>
      </c>
      <c r="H32" s="1088">
        <v>650</v>
      </c>
      <c r="I32" s="1088">
        <v>650</v>
      </c>
      <c r="J32" s="1088">
        <v>650</v>
      </c>
      <c r="K32" s="1088">
        <v>650</v>
      </c>
      <c r="L32" s="1088">
        <v>650</v>
      </c>
      <c r="M32" s="1088">
        <v>650</v>
      </c>
      <c r="N32" s="1088">
        <v>650</v>
      </c>
      <c r="O32" s="1088">
        <v>650</v>
      </c>
      <c r="P32" s="1120">
        <f>[14]Presupuesto!E126</f>
        <v>25000</v>
      </c>
      <c r="Q32" s="298"/>
      <c r="R32" s="298"/>
      <c r="S32" s="1121" t="s">
        <v>2354</v>
      </c>
    </row>
    <row r="33" spans="1:19" ht="55.5" customHeight="1" x14ac:dyDescent="0.25">
      <c r="A33" s="1080" t="s">
        <v>2355</v>
      </c>
      <c r="B33" s="1080" t="s">
        <v>2356</v>
      </c>
      <c r="C33" s="1086" t="s">
        <v>2357</v>
      </c>
      <c r="D33" s="1119"/>
      <c r="E33" s="1122"/>
      <c r="F33" s="1082" t="s">
        <v>352</v>
      </c>
      <c r="G33" s="1119"/>
      <c r="H33" s="1119"/>
      <c r="I33" s="1119"/>
      <c r="J33" s="1119"/>
      <c r="K33" s="1119"/>
      <c r="L33" s="1119"/>
      <c r="M33" s="1119"/>
      <c r="N33" s="1119"/>
      <c r="O33" s="1119"/>
      <c r="P33" s="1120">
        <f>[14]Presupuesto!E136</f>
        <v>366196</v>
      </c>
      <c r="Q33" s="298"/>
      <c r="R33" s="298"/>
      <c r="S33" s="1121" t="s">
        <v>2358</v>
      </c>
    </row>
    <row r="34" spans="1:19" ht="79.5" customHeight="1" x14ac:dyDescent="0.25">
      <c r="A34" s="1123" t="s">
        <v>2359</v>
      </c>
      <c r="B34" s="1124" t="s">
        <v>2360</v>
      </c>
      <c r="C34" s="1125" t="s">
        <v>2361</v>
      </c>
      <c r="D34" s="1126"/>
      <c r="E34" s="1126"/>
      <c r="F34" s="1126"/>
      <c r="G34" s="1126"/>
      <c r="H34" s="1088" t="s">
        <v>352</v>
      </c>
      <c r="I34" s="1088" t="s">
        <v>352</v>
      </c>
      <c r="J34" s="1091"/>
      <c r="K34" s="1088" t="s">
        <v>352</v>
      </c>
      <c r="L34" s="1126"/>
      <c r="M34" s="1126"/>
      <c r="N34" s="1126"/>
      <c r="O34" s="1126"/>
      <c r="P34" s="1127"/>
      <c r="Q34" s="298"/>
      <c r="R34" s="1128">
        <v>300000</v>
      </c>
      <c r="S34" s="1129" t="s">
        <v>2354</v>
      </c>
    </row>
    <row r="35" spans="1:19" ht="56.25" customHeight="1" x14ac:dyDescent="0.25">
      <c r="A35" s="1080" t="s">
        <v>2362</v>
      </c>
      <c r="B35" s="1080" t="s">
        <v>2363</v>
      </c>
      <c r="C35" s="1086" t="s">
        <v>2364</v>
      </c>
      <c r="D35" s="1087"/>
      <c r="E35" s="1087"/>
      <c r="F35" s="1091"/>
      <c r="G35" s="1091"/>
      <c r="H35" s="1088" t="s">
        <v>352</v>
      </c>
      <c r="I35" s="1091"/>
      <c r="J35" s="1087"/>
      <c r="K35" s="1087"/>
      <c r="L35" s="1087"/>
      <c r="M35" s="1087"/>
      <c r="N35" s="1087"/>
      <c r="O35" s="1087"/>
      <c r="P35" s="1120">
        <f>[14]Presupuesto!E158</f>
        <v>40000</v>
      </c>
      <c r="Q35" s="298"/>
      <c r="R35" s="298">
        <v>300000</v>
      </c>
      <c r="S35" s="1121" t="s">
        <v>2365</v>
      </c>
    </row>
    <row r="36" spans="1:19" ht="60.75" customHeight="1" x14ac:dyDescent="0.25">
      <c r="A36" s="1080" t="s">
        <v>2366</v>
      </c>
      <c r="B36" s="1080" t="s">
        <v>2367</v>
      </c>
      <c r="C36" s="1086" t="s">
        <v>2368</v>
      </c>
      <c r="D36" s="1087"/>
      <c r="E36" s="1087"/>
      <c r="F36" s="1087"/>
      <c r="G36" s="1087"/>
      <c r="H36" s="1087"/>
      <c r="I36" s="1088" t="s">
        <v>352</v>
      </c>
      <c r="J36" s="1088" t="s">
        <v>352</v>
      </c>
      <c r="K36" s="1088" t="s">
        <v>352</v>
      </c>
      <c r="L36" s="1087"/>
      <c r="M36" s="1087"/>
      <c r="N36" s="1087"/>
      <c r="O36" s="1087"/>
      <c r="P36" s="1120">
        <f>[14]Presupuesto!E166</f>
        <v>93516.12</v>
      </c>
      <c r="Q36" s="298"/>
      <c r="R36" s="298"/>
      <c r="S36" s="1121" t="s">
        <v>2337</v>
      </c>
    </row>
    <row r="37" spans="1:19" ht="51.75" customHeight="1" x14ac:dyDescent="0.25">
      <c r="A37" s="1124" t="s">
        <v>2369</v>
      </c>
      <c r="B37" s="1124" t="s">
        <v>2370</v>
      </c>
      <c r="C37" s="1125" t="s">
        <v>2371</v>
      </c>
      <c r="D37" s="1122"/>
      <c r="E37" s="1082" t="s">
        <v>352</v>
      </c>
      <c r="F37" s="1130"/>
      <c r="G37" s="1082" t="s">
        <v>352</v>
      </c>
      <c r="H37" s="1130"/>
      <c r="I37" s="1130"/>
      <c r="J37" s="1130"/>
      <c r="K37" s="1130"/>
      <c r="L37" s="1130"/>
      <c r="M37" s="1130"/>
      <c r="N37" s="1130"/>
      <c r="O37" s="1130"/>
      <c r="P37" s="1120"/>
      <c r="Q37" s="298"/>
      <c r="R37" s="1128">
        <v>360000</v>
      </c>
      <c r="S37" s="1129" t="s">
        <v>2372</v>
      </c>
    </row>
    <row r="38" spans="1:19" ht="61.5" customHeight="1" x14ac:dyDescent="0.25">
      <c r="A38" s="1080" t="s">
        <v>2373</v>
      </c>
      <c r="B38" s="1080" t="s">
        <v>2363</v>
      </c>
      <c r="C38" s="1086" t="s">
        <v>2364</v>
      </c>
      <c r="D38" s="1082" t="s">
        <v>352</v>
      </c>
      <c r="E38" s="1119"/>
      <c r="F38" s="1119"/>
      <c r="G38" s="1119" t="s">
        <v>1093</v>
      </c>
      <c r="H38" s="1119"/>
      <c r="I38" s="1119"/>
      <c r="J38" s="1119"/>
      <c r="K38" s="1119"/>
      <c r="L38" s="1119"/>
      <c r="M38" s="1119"/>
      <c r="N38" s="1119"/>
      <c r="O38" s="1119"/>
      <c r="P38" s="298"/>
      <c r="Q38" s="298"/>
      <c r="R38" s="298">
        <v>240000</v>
      </c>
      <c r="S38" s="1121" t="s">
        <v>2374</v>
      </c>
    </row>
    <row r="39" spans="1:19" ht="51" customHeight="1" x14ac:dyDescent="0.25">
      <c r="A39" s="1080" t="s">
        <v>2375</v>
      </c>
      <c r="B39" s="1080" t="s">
        <v>2376</v>
      </c>
      <c r="C39" s="1086" t="s">
        <v>2377</v>
      </c>
      <c r="D39" s="1082" t="s">
        <v>352</v>
      </c>
      <c r="E39" s="1082" t="s">
        <v>352</v>
      </c>
      <c r="F39" s="1119"/>
      <c r="G39" s="1119" t="s">
        <v>1093</v>
      </c>
      <c r="H39" s="1119"/>
      <c r="I39" s="1119"/>
      <c r="J39" s="1119"/>
      <c r="K39" s="1119"/>
      <c r="L39" s="1119"/>
      <c r="M39" s="1119"/>
      <c r="N39" s="1119"/>
      <c r="O39" s="1119"/>
      <c r="P39" s="298"/>
      <c r="Q39" s="298"/>
      <c r="R39" s="298">
        <v>60000</v>
      </c>
      <c r="S39" s="1121" t="s">
        <v>2372</v>
      </c>
    </row>
    <row r="40" spans="1:19" ht="48" customHeight="1" x14ac:dyDescent="0.25">
      <c r="A40" s="1080" t="s">
        <v>2378</v>
      </c>
      <c r="B40" s="1080" t="s">
        <v>2379</v>
      </c>
      <c r="C40" s="1086" t="s">
        <v>2380</v>
      </c>
      <c r="D40" s="1122"/>
      <c r="E40" s="1082" t="s">
        <v>352</v>
      </c>
      <c r="F40" s="1119"/>
      <c r="G40" s="1082" t="s">
        <v>352</v>
      </c>
      <c r="H40" s="1082" t="s">
        <v>352</v>
      </c>
      <c r="I40" s="1119"/>
      <c r="J40" s="1119"/>
      <c r="K40" s="1119"/>
      <c r="L40" s="1119"/>
      <c r="M40" s="1119"/>
      <c r="N40" s="1119"/>
      <c r="O40" s="1119"/>
      <c r="P40" s="298"/>
      <c r="Q40" s="298"/>
      <c r="R40" s="298">
        <v>60000</v>
      </c>
      <c r="S40" s="1121" t="s">
        <v>2372</v>
      </c>
    </row>
    <row r="41" spans="1:19" ht="45" customHeight="1" x14ac:dyDescent="0.25">
      <c r="A41" s="51" t="s">
        <v>2381</v>
      </c>
      <c r="B41" s="51" t="s">
        <v>2382</v>
      </c>
      <c r="C41" s="51" t="s">
        <v>2383</v>
      </c>
      <c r="D41" s="51"/>
      <c r="E41" s="51"/>
      <c r="F41" s="51"/>
      <c r="G41" s="51"/>
      <c r="H41" s="51"/>
      <c r="I41" s="51"/>
      <c r="J41" s="51"/>
      <c r="K41" s="51"/>
      <c r="L41" s="51"/>
      <c r="M41" s="51"/>
      <c r="N41" s="51"/>
      <c r="O41" s="51"/>
      <c r="P41" s="51"/>
      <c r="Q41" s="51"/>
      <c r="R41" s="310">
        <v>716000</v>
      </c>
      <c r="S41" s="51" t="s">
        <v>2384</v>
      </c>
    </row>
    <row r="42" spans="1:19" ht="63.75" customHeight="1" x14ac:dyDescent="0.25">
      <c r="A42" s="1080" t="s">
        <v>2385</v>
      </c>
      <c r="B42" s="1080" t="s">
        <v>2386</v>
      </c>
      <c r="C42" s="1086" t="s">
        <v>2387</v>
      </c>
      <c r="D42" s="1082"/>
      <c r="E42" s="1082" t="s">
        <v>2288</v>
      </c>
      <c r="F42" s="1082" t="s">
        <v>2288</v>
      </c>
      <c r="G42" s="1082" t="s">
        <v>2288</v>
      </c>
      <c r="H42" s="1082"/>
      <c r="I42" s="1082"/>
      <c r="J42" s="1082" t="s">
        <v>2288</v>
      </c>
      <c r="K42" s="1082"/>
      <c r="L42" s="1082"/>
      <c r="M42" s="1082"/>
      <c r="N42" s="1082" t="s">
        <v>352</v>
      </c>
      <c r="O42" s="1082" t="s">
        <v>352</v>
      </c>
      <c r="P42" s="1120"/>
      <c r="Q42" s="298"/>
      <c r="R42" s="298">
        <v>1061034.5</v>
      </c>
      <c r="S42" s="1121" t="s">
        <v>2388</v>
      </c>
    </row>
    <row r="43" spans="1:19" ht="63.75" customHeight="1" x14ac:dyDescent="0.25">
      <c r="A43" s="1080" t="s">
        <v>2389</v>
      </c>
      <c r="B43" s="1080" t="s">
        <v>2390</v>
      </c>
      <c r="C43" s="1086" t="s">
        <v>2387</v>
      </c>
      <c r="D43" s="1082"/>
      <c r="E43" s="1082" t="s">
        <v>2288</v>
      </c>
      <c r="F43" s="1082" t="s">
        <v>2288</v>
      </c>
      <c r="G43" s="1082" t="s">
        <v>2288</v>
      </c>
      <c r="H43" s="1082"/>
      <c r="I43" s="1082"/>
      <c r="J43" s="1082" t="s">
        <v>2288</v>
      </c>
      <c r="K43" s="1082"/>
      <c r="L43" s="1082"/>
      <c r="M43" s="1082"/>
      <c r="N43" s="1082" t="s">
        <v>352</v>
      </c>
      <c r="O43" s="1082" t="s">
        <v>352</v>
      </c>
      <c r="P43" s="1120"/>
      <c r="Q43" s="298"/>
      <c r="R43" s="298"/>
      <c r="S43" s="1121" t="s">
        <v>2388</v>
      </c>
    </row>
    <row r="44" spans="1:19" ht="54.75" customHeight="1" x14ac:dyDescent="0.25">
      <c r="A44" s="1080" t="s">
        <v>2391</v>
      </c>
      <c r="B44" s="1080" t="s">
        <v>2392</v>
      </c>
      <c r="C44" s="1086" t="s">
        <v>2393</v>
      </c>
      <c r="D44" s="1119"/>
      <c r="E44" s="1082" t="s">
        <v>352</v>
      </c>
      <c r="F44" s="1119"/>
      <c r="G44" s="1119" t="s">
        <v>1093</v>
      </c>
      <c r="H44" s="1131"/>
      <c r="I44" s="1119"/>
      <c r="J44" s="1119"/>
      <c r="K44" s="1119"/>
      <c r="L44" s="1119"/>
      <c r="M44" s="1119"/>
      <c r="N44" s="1119"/>
      <c r="O44" s="1119"/>
      <c r="P44" s="1120"/>
      <c r="Q44" s="298"/>
      <c r="R44" s="298">
        <v>180000</v>
      </c>
      <c r="S44" s="1121" t="s">
        <v>2350</v>
      </c>
    </row>
    <row r="45" spans="1:19" ht="48" customHeight="1" x14ac:dyDescent="0.25">
      <c r="A45" s="1080" t="s">
        <v>2394</v>
      </c>
      <c r="B45" s="1080" t="s">
        <v>2392</v>
      </c>
      <c r="C45" s="1086" t="s">
        <v>2393</v>
      </c>
      <c r="D45" s="1132"/>
      <c r="E45" s="1133"/>
      <c r="F45" s="1132"/>
      <c r="G45" s="1132"/>
      <c r="H45" s="1082" t="s">
        <v>352</v>
      </c>
      <c r="I45" s="1132"/>
      <c r="J45" s="1132"/>
      <c r="K45" s="1132"/>
      <c r="L45" s="1132"/>
      <c r="M45" s="1132"/>
      <c r="N45" s="1132"/>
      <c r="O45" s="1132"/>
      <c r="P45" s="298"/>
      <c r="Q45" s="298"/>
      <c r="R45" s="298">
        <v>180000</v>
      </c>
      <c r="S45" s="1121" t="s">
        <v>2350</v>
      </c>
    </row>
    <row r="46" spans="1:19" ht="72.75" customHeight="1" x14ac:dyDescent="0.25">
      <c r="A46" s="1080" t="s">
        <v>2395</v>
      </c>
      <c r="B46" s="1080" t="s">
        <v>2396</v>
      </c>
      <c r="C46" s="1086" t="s">
        <v>2397</v>
      </c>
      <c r="D46" s="1119"/>
      <c r="E46" s="1131"/>
      <c r="F46" s="1131"/>
      <c r="G46" s="1119"/>
      <c r="H46" s="1082" t="s">
        <v>352</v>
      </c>
      <c r="I46" s="1082" t="s">
        <v>352</v>
      </c>
      <c r="J46" s="1119"/>
      <c r="K46" s="1119"/>
      <c r="L46" s="1119"/>
      <c r="M46" s="1119"/>
      <c r="N46" s="1119"/>
      <c r="O46" s="1119"/>
      <c r="P46" s="298"/>
      <c r="Q46" s="298"/>
      <c r="R46" s="298">
        <v>356000</v>
      </c>
      <c r="S46" s="1121" t="s">
        <v>2350</v>
      </c>
    </row>
    <row r="47" spans="1:19" ht="36" customHeight="1" x14ac:dyDescent="0.25">
      <c r="A47" s="1080" t="s">
        <v>2398</v>
      </c>
      <c r="B47" s="1080" t="s">
        <v>2399</v>
      </c>
      <c r="C47" s="1086" t="s">
        <v>2400</v>
      </c>
      <c r="D47" s="1088" t="s">
        <v>2288</v>
      </c>
      <c r="E47" s="1088" t="s">
        <v>352</v>
      </c>
      <c r="F47" s="1088" t="s">
        <v>352</v>
      </c>
      <c r="G47" s="1088" t="s">
        <v>352</v>
      </c>
      <c r="H47" s="1088" t="s">
        <v>352</v>
      </c>
      <c r="I47" s="1088" t="s">
        <v>352</v>
      </c>
      <c r="J47" s="1088" t="s">
        <v>352</v>
      </c>
      <c r="K47" s="1088" t="s">
        <v>352</v>
      </c>
      <c r="L47" s="1088" t="s">
        <v>352</v>
      </c>
      <c r="M47" s="1088" t="s">
        <v>352</v>
      </c>
      <c r="N47" s="1088" t="s">
        <v>352</v>
      </c>
      <c r="O47" s="1088" t="s">
        <v>352</v>
      </c>
      <c r="P47" s="1083">
        <f>[14]Presupuesto!E175</f>
        <v>78000</v>
      </c>
      <c r="Q47" s="1101" t="s">
        <v>2401</v>
      </c>
      <c r="R47" s="1101"/>
      <c r="S47" s="1100" t="s">
        <v>2305</v>
      </c>
    </row>
    <row r="48" spans="1:19" ht="19.5" customHeight="1" x14ac:dyDescent="0.3">
      <c r="A48" s="302"/>
      <c r="B48" s="302"/>
      <c r="C48" s="302"/>
      <c r="D48" s="302"/>
      <c r="E48" s="302"/>
      <c r="F48" s="302"/>
      <c r="G48" s="302"/>
      <c r="H48" s="302"/>
      <c r="I48" s="302"/>
      <c r="J48" s="302"/>
      <c r="K48" s="302"/>
      <c r="L48" s="302"/>
      <c r="M48" s="302"/>
      <c r="N48" s="302"/>
      <c r="O48" s="302"/>
      <c r="P48" s="1134">
        <f>SUM(P12:P47)</f>
        <v>2418799</v>
      </c>
      <c r="Q48" s="1135"/>
      <c r="R48" s="1136">
        <v>1656000</v>
      </c>
      <c r="S48" s="1137"/>
    </row>
    <row r="49" spans="1:17" ht="13.5" customHeight="1" x14ac:dyDescent="0.3">
      <c r="A49" s="1520"/>
      <c r="B49" s="1520"/>
      <c r="C49" s="1520"/>
      <c r="D49" s="1520"/>
      <c r="E49" s="1520"/>
      <c r="F49" s="1520"/>
      <c r="G49" s="1520"/>
      <c r="H49" s="1520"/>
      <c r="I49" s="1520"/>
      <c r="J49" s="1520"/>
      <c r="K49" s="1520"/>
      <c r="L49" s="1520"/>
      <c r="M49" s="1520"/>
      <c r="N49" s="1520"/>
      <c r="O49" s="1520"/>
      <c r="P49" s="1138"/>
      <c r="Q49" s="1139"/>
    </row>
    <row r="50" spans="1:17" ht="16.5" x14ac:dyDescent="0.3">
      <c r="A50" s="1521" t="s">
        <v>2402</v>
      </c>
      <c r="B50" s="1521"/>
      <c r="C50" s="1521"/>
      <c r="D50" s="1521"/>
      <c r="E50" s="1521"/>
      <c r="F50" s="1521"/>
      <c r="G50" s="1521"/>
      <c r="H50" s="1521"/>
      <c r="I50" s="1521"/>
      <c r="J50" s="1521"/>
      <c r="K50" s="1521"/>
      <c r="L50" s="1521"/>
      <c r="M50" s="1521"/>
      <c r="N50" s="1521"/>
      <c r="O50" s="1521"/>
      <c r="P50" s="1140"/>
      <c r="Q50" s="1141"/>
    </row>
    <row r="51" spans="1:17" ht="16.5" x14ac:dyDescent="0.3">
      <c r="A51" s="1516" t="s">
        <v>2403</v>
      </c>
      <c r="B51" s="1516"/>
      <c r="C51" s="1516"/>
      <c r="D51" s="1516"/>
      <c r="E51" s="1516"/>
      <c r="F51" s="1516"/>
      <c r="G51" s="1516"/>
      <c r="H51" s="1516"/>
      <c r="I51" s="1516"/>
      <c r="J51" s="1516"/>
      <c r="K51" s="1516"/>
      <c r="L51" s="1516"/>
      <c r="M51" s="1516"/>
      <c r="N51" s="1516"/>
      <c r="O51" s="1516"/>
      <c r="P51" s="1142">
        <f>P56+P57</f>
        <v>7382399</v>
      </c>
      <c r="Q51" s="1143"/>
    </row>
    <row r="52" spans="1:17" ht="16.5" x14ac:dyDescent="0.3">
      <c r="A52" s="1517" t="s">
        <v>182</v>
      </c>
      <c r="B52" s="1517"/>
      <c r="C52" s="1517"/>
      <c r="D52" s="1517"/>
      <c r="E52" s="1517"/>
      <c r="F52" s="1517"/>
      <c r="G52" s="1517"/>
      <c r="H52" s="1517"/>
      <c r="I52" s="1517"/>
      <c r="J52" s="1517"/>
      <c r="K52" s="1517"/>
      <c r="L52" s="1517"/>
      <c r="M52" s="1517"/>
      <c r="N52" s="1517"/>
      <c r="O52" s="1517"/>
      <c r="P52" s="1144">
        <v>4320000</v>
      </c>
      <c r="Q52" s="1145"/>
    </row>
    <row r="53" spans="1:17" ht="16.5" x14ac:dyDescent="0.3">
      <c r="A53" s="1517" t="s">
        <v>189</v>
      </c>
      <c r="B53" s="1517"/>
      <c r="C53" s="1517"/>
      <c r="D53" s="1517"/>
      <c r="E53" s="1517"/>
      <c r="F53" s="1517"/>
      <c r="G53" s="1517"/>
      <c r="H53" s="1517"/>
      <c r="I53" s="1517"/>
      <c r="J53" s="1517"/>
      <c r="K53" s="1517"/>
      <c r="L53" s="1517"/>
      <c r="M53" s="1517"/>
      <c r="N53" s="1517"/>
      <c r="O53" s="1517"/>
      <c r="P53" s="1134">
        <v>295000</v>
      </c>
      <c r="Q53" s="1145"/>
    </row>
    <row r="54" spans="1:17" ht="16.5" x14ac:dyDescent="0.3">
      <c r="A54" s="1517" t="s">
        <v>190</v>
      </c>
      <c r="B54" s="1517"/>
      <c r="C54" s="1517"/>
      <c r="D54" s="1517"/>
      <c r="E54" s="1517"/>
      <c r="F54" s="1517"/>
      <c r="G54" s="1517"/>
      <c r="H54" s="1517"/>
      <c r="I54" s="1517"/>
      <c r="J54" s="1517"/>
      <c r="K54" s="1517"/>
      <c r="L54" s="1517"/>
      <c r="M54" s="1517"/>
      <c r="N54" s="1517"/>
      <c r="O54" s="1517"/>
      <c r="P54" s="1134">
        <v>315000</v>
      </c>
      <c r="Q54" s="1145"/>
    </row>
    <row r="55" spans="1:17" ht="16.5" x14ac:dyDescent="0.3">
      <c r="A55" s="1517" t="s">
        <v>2404</v>
      </c>
      <c r="B55" s="1517"/>
      <c r="C55" s="1517"/>
      <c r="D55" s="1517"/>
      <c r="E55" s="1517"/>
      <c r="F55" s="1517"/>
      <c r="G55" s="1517"/>
      <c r="H55" s="1517"/>
      <c r="I55" s="1517"/>
      <c r="J55" s="1517"/>
      <c r="K55" s="1517"/>
      <c r="L55" s="1517"/>
      <c r="M55" s="1517"/>
      <c r="N55" s="1517"/>
      <c r="O55" s="1517"/>
      <c r="P55" s="1134">
        <v>33600</v>
      </c>
      <c r="Q55" s="1145"/>
    </row>
    <row r="56" spans="1:17" ht="16.5" x14ac:dyDescent="0.3">
      <c r="A56" s="1516" t="s">
        <v>2405</v>
      </c>
      <c r="B56" s="1516"/>
      <c r="C56" s="1516"/>
      <c r="D56" s="1516"/>
      <c r="E56" s="1516"/>
      <c r="F56" s="1516"/>
      <c r="G56" s="1516"/>
      <c r="H56" s="1516"/>
      <c r="I56" s="1516"/>
      <c r="J56" s="1516"/>
      <c r="K56" s="1516"/>
      <c r="L56" s="1516"/>
      <c r="M56" s="1516"/>
      <c r="N56" s="1516"/>
      <c r="O56" s="1516"/>
      <c r="P56" s="1146">
        <f>P52+P53+P54+P55</f>
        <v>4963600</v>
      </c>
      <c r="Q56" s="1145"/>
    </row>
    <row r="57" spans="1:17" ht="16.5" x14ac:dyDescent="0.3">
      <c r="A57" s="1516" t="s">
        <v>2406</v>
      </c>
      <c r="B57" s="1516"/>
      <c r="C57" s="1516"/>
      <c r="D57" s="1516"/>
      <c r="E57" s="1516"/>
      <c r="F57" s="1516"/>
      <c r="G57" s="1516"/>
      <c r="H57" s="1516"/>
      <c r="I57" s="1516"/>
      <c r="J57" s="1516"/>
      <c r="K57" s="1516"/>
      <c r="L57" s="1516"/>
      <c r="M57" s="1516"/>
      <c r="N57" s="1516"/>
      <c r="O57" s="1516"/>
      <c r="P57" s="1146">
        <v>2418799</v>
      </c>
      <c r="Q57" s="1143"/>
    </row>
    <row r="58" spans="1:17" ht="16.5" x14ac:dyDescent="0.3">
      <c r="A58" s="1516" t="s">
        <v>2407</v>
      </c>
      <c r="B58" s="1516"/>
      <c r="C58" s="1516"/>
      <c r="D58" s="1516"/>
      <c r="E58" s="1516"/>
      <c r="F58" s="1516"/>
      <c r="G58" s="1516"/>
      <c r="H58" s="1516"/>
      <c r="I58" s="1516"/>
      <c r="J58" s="1516"/>
      <c r="K58" s="1516"/>
      <c r="L58" s="1516"/>
      <c r="M58" s="1516"/>
      <c r="N58" s="1516"/>
      <c r="O58" s="1516"/>
      <c r="P58" s="1147">
        <f>P51+P57</f>
        <v>9801198</v>
      </c>
      <c r="Q58" s="83"/>
    </row>
    <row r="59" spans="1:17" x14ac:dyDescent="0.25">
      <c r="Q59" s="83"/>
    </row>
    <row r="60" spans="1:17" x14ac:dyDescent="0.25">
      <c r="Q60" s="83"/>
    </row>
    <row r="61" spans="1:17" x14ac:dyDescent="0.25">
      <c r="Q61" s="84"/>
    </row>
  </sheetData>
  <mergeCells count="24">
    <mergeCell ref="A50:O50"/>
    <mergeCell ref="A1:S1"/>
    <mergeCell ref="A2:S2"/>
    <mergeCell ref="A3:S3"/>
    <mergeCell ref="A6:S6"/>
    <mergeCell ref="A7:S7"/>
    <mergeCell ref="A8:A9"/>
    <mergeCell ref="B8:B9"/>
    <mergeCell ref="C8:C9"/>
    <mergeCell ref="D8:F8"/>
    <mergeCell ref="G8:I8"/>
    <mergeCell ref="J8:L8"/>
    <mergeCell ref="M8:O8"/>
    <mergeCell ref="P8:R8"/>
    <mergeCell ref="S8:S9"/>
    <mergeCell ref="A49:O49"/>
    <mergeCell ref="A57:O57"/>
    <mergeCell ref="A58:O58"/>
    <mergeCell ref="A51:O51"/>
    <mergeCell ref="A52:O52"/>
    <mergeCell ref="A53:O53"/>
    <mergeCell ref="A54:O54"/>
    <mergeCell ref="A55:O55"/>
    <mergeCell ref="A56:O56"/>
  </mergeCells>
  <pageMargins left="0.70866141732283472" right="0.70866141732283472" top="0.74803149606299213" bottom="0.74803149606299213" header="0.31496062992125984" footer="0.31496062992125984"/>
  <pageSetup paperSize="7"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workbookViewId="0">
      <selection activeCell="A4" sqref="A4:XFD4"/>
    </sheetView>
  </sheetViews>
  <sheetFormatPr baseColWidth="10" defaultRowHeight="15" x14ac:dyDescent="0.25"/>
  <cols>
    <col min="1" max="1" width="45.28515625" customWidth="1"/>
    <col min="2" max="2" width="33.42578125" customWidth="1"/>
    <col min="3" max="3" width="15.7109375" style="278" customWidth="1"/>
    <col min="4" max="4" width="3.7109375" bestFit="1" customWidth="1"/>
    <col min="5" max="5" width="5" customWidth="1"/>
    <col min="6" max="6" width="3.85546875" bestFit="1" customWidth="1"/>
    <col min="7" max="7" width="3.7109375" bestFit="1" customWidth="1"/>
    <col min="8" max="8" width="4" bestFit="1" customWidth="1"/>
    <col min="9" max="9" width="5.28515625" customWidth="1"/>
    <col min="10" max="10" width="3.42578125" customWidth="1"/>
    <col min="11" max="11" width="4.7109375" customWidth="1"/>
    <col min="12" max="12" width="3.7109375" bestFit="1" customWidth="1"/>
    <col min="13" max="13" width="3.42578125" bestFit="1" customWidth="1"/>
    <col min="14" max="14" width="4.28515625" customWidth="1"/>
    <col min="15" max="15" width="3.28515625" bestFit="1" customWidth="1"/>
    <col min="16" max="16" width="12.7109375" customWidth="1"/>
    <col min="17" max="17" width="10.7109375" customWidth="1"/>
    <col min="18" max="18" width="13.140625" customWidth="1"/>
    <col min="19" max="19" width="15.5703125" customWidth="1"/>
  </cols>
  <sheetData>
    <row r="1" spans="1:19" ht="34.5" customHeight="1" x14ac:dyDescent="0.4">
      <c r="A1" s="1533" t="s">
        <v>0</v>
      </c>
      <c r="B1" s="1534"/>
      <c r="C1" s="1534"/>
      <c r="D1" s="1534"/>
      <c r="E1" s="1534"/>
      <c r="F1" s="1534"/>
      <c r="G1" s="1534"/>
      <c r="H1" s="1534"/>
      <c r="I1" s="1534"/>
      <c r="J1" s="1534"/>
      <c r="K1" s="1534"/>
      <c r="L1" s="1534"/>
      <c r="M1" s="1534"/>
      <c r="N1" s="1534"/>
      <c r="O1" s="1534"/>
      <c r="P1" s="1534"/>
      <c r="Q1" s="1534"/>
      <c r="R1" s="1534"/>
      <c r="S1" s="1534"/>
    </row>
    <row r="2" spans="1:19" ht="20.25" x14ac:dyDescent="0.25">
      <c r="A2" s="1535" t="s">
        <v>1871</v>
      </c>
      <c r="B2" s="1536"/>
      <c r="C2" s="1536"/>
      <c r="D2" s="1536"/>
      <c r="E2" s="1536"/>
      <c r="F2" s="1536"/>
      <c r="G2" s="1536"/>
      <c r="H2" s="1536"/>
      <c r="I2" s="1536"/>
      <c r="J2" s="1536"/>
      <c r="K2" s="1536"/>
      <c r="L2" s="1536"/>
      <c r="M2" s="1536"/>
      <c r="N2" s="1536"/>
      <c r="O2" s="1536"/>
      <c r="P2" s="1536"/>
      <c r="Q2" s="1536"/>
      <c r="R2" s="1536"/>
      <c r="S2" s="1536"/>
    </row>
    <row r="3" spans="1:19" ht="20.25" x14ac:dyDescent="0.3">
      <c r="A3" s="1537" t="s">
        <v>2</v>
      </c>
      <c r="B3" s="1538"/>
      <c r="C3" s="1538"/>
      <c r="D3" s="1538"/>
      <c r="E3" s="1538"/>
      <c r="F3" s="1538"/>
      <c r="G3" s="1538"/>
      <c r="H3" s="1538"/>
      <c r="I3" s="1538"/>
      <c r="J3" s="1538"/>
      <c r="K3" s="1538"/>
      <c r="L3" s="1538"/>
      <c r="M3" s="1538"/>
      <c r="N3" s="1538"/>
      <c r="O3" s="1538"/>
      <c r="P3" s="1538"/>
      <c r="Q3" s="1538"/>
      <c r="R3" s="1538"/>
      <c r="S3" s="1538"/>
    </row>
    <row r="4" spans="1:19" ht="22.5" customHeight="1" x14ac:dyDescent="0.25">
      <c r="A4" s="1392" t="s">
        <v>2408</v>
      </c>
      <c r="B4" s="1392"/>
      <c r="C4" s="1392"/>
      <c r="D4" s="1148"/>
      <c r="E4" s="1148"/>
      <c r="F4" s="1148"/>
      <c r="G4" s="1148"/>
      <c r="H4" s="203"/>
      <c r="I4" s="203"/>
      <c r="J4" s="203"/>
      <c r="K4" s="203"/>
      <c r="L4" s="203"/>
      <c r="M4" s="203"/>
      <c r="N4" s="203"/>
      <c r="O4" s="203"/>
      <c r="P4" s="203"/>
      <c r="Q4" s="203"/>
      <c r="R4" s="203"/>
      <c r="S4" s="204"/>
    </row>
    <row r="5" spans="1:19" s="1" customFormat="1" ht="26.25" customHeight="1" x14ac:dyDescent="0.25">
      <c r="A5" s="1477" t="s">
        <v>1873</v>
      </c>
      <c r="B5" s="1477"/>
      <c r="C5" s="1477"/>
      <c r="D5" s="1149"/>
      <c r="E5" s="1149"/>
      <c r="F5" s="674"/>
      <c r="G5" s="674"/>
      <c r="H5" s="674"/>
      <c r="I5" s="674"/>
      <c r="J5" s="674"/>
      <c r="K5" s="674"/>
      <c r="L5" s="674"/>
      <c r="M5" s="674"/>
      <c r="N5" s="674"/>
      <c r="O5" s="674"/>
      <c r="P5" s="674"/>
      <c r="Q5" s="674"/>
      <c r="R5" s="675"/>
      <c r="S5" s="671"/>
    </row>
    <row r="6" spans="1:19" s="1150" customFormat="1" ht="30.75" customHeight="1" x14ac:dyDescent="0.25">
      <c r="A6" s="97" t="s">
        <v>2409</v>
      </c>
      <c r="B6" s="97"/>
      <c r="C6" s="46"/>
      <c r="D6" s="672"/>
      <c r="E6" s="672"/>
      <c r="F6" s="672"/>
      <c r="G6" s="672"/>
      <c r="H6" s="673"/>
      <c r="I6" s="673"/>
      <c r="J6" s="673"/>
      <c r="K6" s="673"/>
      <c r="L6" s="673"/>
      <c r="M6" s="673"/>
      <c r="N6" s="673"/>
      <c r="O6" s="673"/>
      <c r="P6" s="673"/>
      <c r="Q6" s="673"/>
      <c r="R6" s="673"/>
      <c r="S6" s="671"/>
    </row>
    <row r="7" spans="1:19" ht="15" customHeight="1" x14ac:dyDescent="0.25">
      <c r="A7" s="1532" t="s">
        <v>7</v>
      </c>
      <c r="B7" s="1532" t="s">
        <v>8</v>
      </c>
      <c r="C7" s="1532" t="s">
        <v>9</v>
      </c>
      <c r="D7" s="1539" t="s">
        <v>10</v>
      </c>
      <c r="E7" s="1539"/>
      <c r="F7" s="1539"/>
      <c r="G7" s="1372" t="s">
        <v>11</v>
      </c>
      <c r="H7" s="1372"/>
      <c r="I7" s="1372"/>
      <c r="J7" s="1372" t="s">
        <v>12</v>
      </c>
      <c r="K7" s="1372"/>
      <c r="L7" s="1372"/>
      <c r="M7" s="1372" t="s">
        <v>13</v>
      </c>
      <c r="N7" s="1372"/>
      <c r="O7" s="1372"/>
      <c r="P7" s="1531" t="s">
        <v>14</v>
      </c>
      <c r="Q7" s="1531"/>
      <c r="R7" s="1531"/>
      <c r="S7" s="1532" t="s">
        <v>15</v>
      </c>
    </row>
    <row r="8" spans="1:19" ht="48.75" customHeight="1" x14ac:dyDescent="0.25">
      <c r="A8" s="1532"/>
      <c r="B8" s="1532"/>
      <c r="C8" s="1532"/>
      <c r="D8" s="9" t="s">
        <v>16</v>
      </c>
      <c r="E8" s="9" t="s">
        <v>17</v>
      </c>
      <c r="F8" s="9" t="s">
        <v>18</v>
      </c>
      <c r="G8" s="9" t="s">
        <v>19</v>
      </c>
      <c r="H8" s="9" t="s">
        <v>20</v>
      </c>
      <c r="I8" s="9" t="s">
        <v>21</v>
      </c>
      <c r="J8" s="9" t="s">
        <v>22</v>
      </c>
      <c r="K8" s="9" t="s">
        <v>23</v>
      </c>
      <c r="L8" s="9" t="s">
        <v>24</v>
      </c>
      <c r="M8" s="9" t="s">
        <v>25</v>
      </c>
      <c r="N8" s="9" t="s">
        <v>26</v>
      </c>
      <c r="O8" s="9" t="s">
        <v>27</v>
      </c>
      <c r="P8" s="1151" t="s">
        <v>28</v>
      </c>
      <c r="Q8" s="1151" t="s">
        <v>2410</v>
      </c>
      <c r="R8" s="1151" t="s">
        <v>30</v>
      </c>
      <c r="S8" s="1532"/>
    </row>
    <row r="9" spans="1:19" ht="124.5" customHeight="1" x14ac:dyDescent="0.25">
      <c r="A9" s="49" t="s">
        <v>2411</v>
      </c>
      <c r="B9" s="49" t="s">
        <v>2412</v>
      </c>
      <c r="C9" s="1152"/>
      <c r="D9" s="49"/>
      <c r="E9" s="49"/>
      <c r="F9" s="49"/>
      <c r="G9" s="49"/>
      <c r="H9" s="49"/>
      <c r="I9" s="49"/>
      <c r="J9" s="49"/>
      <c r="K9" s="49"/>
      <c r="L9" s="49"/>
      <c r="M9" s="49"/>
      <c r="N9" s="49"/>
      <c r="O9" s="49"/>
      <c r="P9" s="49"/>
      <c r="Q9" s="49"/>
      <c r="R9" s="49"/>
      <c r="S9" s="49"/>
    </row>
    <row r="10" spans="1:19" ht="51" customHeight="1" x14ac:dyDescent="0.25">
      <c r="A10" s="51" t="s">
        <v>2413</v>
      </c>
      <c r="B10" s="51" t="s">
        <v>2414</v>
      </c>
      <c r="C10" s="1153">
        <v>3</v>
      </c>
      <c r="D10" s="51"/>
      <c r="E10" s="51"/>
      <c r="F10" s="51"/>
      <c r="G10" s="51"/>
      <c r="H10" s="51"/>
      <c r="I10" s="51"/>
      <c r="J10" s="51"/>
      <c r="K10" s="51"/>
      <c r="L10" s="51"/>
      <c r="M10" s="51"/>
      <c r="N10" s="51"/>
      <c r="O10" s="51"/>
      <c r="P10" s="51"/>
      <c r="Q10" s="51"/>
      <c r="R10" s="51"/>
      <c r="S10" s="51"/>
    </row>
    <row r="11" spans="1:19" ht="61.5" customHeight="1" x14ac:dyDescent="0.25">
      <c r="A11" s="1079" t="s">
        <v>2415</v>
      </c>
      <c r="B11" s="181" t="s">
        <v>2416</v>
      </c>
      <c r="C11" s="1154" t="s">
        <v>2417</v>
      </c>
      <c r="D11" s="170"/>
      <c r="E11" s="170"/>
      <c r="F11" s="1155">
        <v>1</v>
      </c>
      <c r="G11" s="170"/>
      <c r="H11" s="170"/>
      <c r="I11" s="170"/>
      <c r="J11" s="170"/>
      <c r="K11" s="1155">
        <v>1</v>
      </c>
      <c r="L11" s="170"/>
      <c r="M11" s="170"/>
      <c r="N11" s="1155">
        <v>1</v>
      </c>
      <c r="O11" s="170"/>
      <c r="P11" s="1156" t="s">
        <v>352</v>
      </c>
      <c r="Q11" s="170"/>
      <c r="R11" s="170"/>
      <c r="S11" s="1157" t="s">
        <v>2418</v>
      </c>
    </row>
    <row r="12" spans="1:19" ht="51" customHeight="1" x14ac:dyDescent="0.25">
      <c r="A12" s="249" t="s">
        <v>2419</v>
      </c>
      <c r="B12" s="181" t="s">
        <v>2420</v>
      </c>
      <c r="C12" s="1154" t="s">
        <v>2421</v>
      </c>
      <c r="D12" s="170"/>
      <c r="E12" s="170"/>
      <c r="F12" s="170"/>
      <c r="G12" s="1155">
        <v>1</v>
      </c>
      <c r="H12" s="170"/>
      <c r="I12" s="170"/>
      <c r="J12" s="170"/>
      <c r="K12" s="170"/>
      <c r="L12" s="1155">
        <v>1</v>
      </c>
      <c r="M12" s="170"/>
      <c r="N12" s="170"/>
      <c r="O12" s="1155">
        <v>1</v>
      </c>
      <c r="P12" s="1158"/>
      <c r="Q12" s="170"/>
      <c r="R12" s="170"/>
      <c r="S12" s="170"/>
    </row>
    <row r="13" spans="1:19" ht="75" customHeight="1" x14ac:dyDescent="0.25">
      <c r="A13" s="249" t="s">
        <v>2422</v>
      </c>
      <c r="B13" s="181" t="s">
        <v>2423</v>
      </c>
      <c r="C13" s="1154" t="s">
        <v>2424</v>
      </c>
      <c r="D13" s="170"/>
      <c r="E13" s="170"/>
      <c r="F13" s="170"/>
      <c r="G13" s="1155">
        <v>1</v>
      </c>
      <c r="H13" s="170"/>
      <c r="I13" s="170"/>
      <c r="J13" s="170"/>
      <c r="K13" s="170"/>
      <c r="L13" s="1155">
        <v>1</v>
      </c>
      <c r="M13" s="170"/>
      <c r="N13" s="170"/>
      <c r="O13" s="1155">
        <v>1</v>
      </c>
      <c r="P13" s="1158"/>
      <c r="Q13" s="170"/>
      <c r="R13" s="170"/>
      <c r="S13" s="170"/>
    </row>
    <row r="14" spans="1:19" ht="72.75" customHeight="1" x14ac:dyDescent="0.25">
      <c r="A14" s="249" t="s">
        <v>2425</v>
      </c>
      <c r="B14" s="181" t="s">
        <v>2426</v>
      </c>
      <c r="C14" s="1154" t="s">
        <v>2427</v>
      </c>
      <c r="D14" s="170"/>
      <c r="E14" s="170"/>
      <c r="F14" s="170"/>
      <c r="G14" s="1155">
        <v>1</v>
      </c>
      <c r="H14" s="170"/>
      <c r="I14" s="170"/>
      <c r="J14" s="170"/>
      <c r="K14" s="170"/>
      <c r="L14" s="1155">
        <v>1</v>
      </c>
      <c r="M14" s="170"/>
      <c r="N14" s="170"/>
      <c r="O14" s="1155">
        <v>1</v>
      </c>
      <c r="P14" s="1158"/>
      <c r="Q14" s="170"/>
      <c r="R14" s="170"/>
      <c r="S14" s="170"/>
    </row>
    <row r="15" spans="1:19" ht="72" customHeight="1" x14ac:dyDescent="0.25">
      <c r="A15" s="51" t="s">
        <v>2428</v>
      </c>
      <c r="B15" s="1159" t="s">
        <v>2429</v>
      </c>
      <c r="C15" s="1160" t="s">
        <v>1957</v>
      </c>
      <c r="D15" s="1161"/>
      <c r="E15" s="1161"/>
      <c r="F15" s="1161"/>
      <c r="G15" s="1161"/>
      <c r="H15" s="1161"/>
      <c r="I15" s="1161"/>
      <c r="J15" s="1162"/>
      <c r="K15" s="1162"/>
      <c r="L15" s="1162"/>
      <c r="M15" s="1163"/>
      <c r="N15" s="1163"/>
      <c r="O15" s="1163"/>
      <c r="P15" s="1164">
        <f>P16+P17+P18+P19</f>
        <v>91001</v>
      </c>
      <c r="Q15" s="1165"/>
      <c r="R15" s="1165"/>
      <c r="S15" s="1165"/>
    </row>
    <row r="16" spans="1:19" ht="24" customHeight="1" x14ac:dyDescent="0.25">
      <c r="A16" s="249" t="s">
        <v>2430</v>
      </c>
      <c r="B16" s="1166" t="s">
        <v>2431</v>
      </c>
      <c r="C16" s="685" t="s">
        <v>1957</v>
      </c>
      <c r="D16" s="1167"/>
      <c r="E16" s="1167"/>
      <c r="F16" s="1167"/>
      <c r="G16" s="1167"/>
      <c r="H16" s="1167"/>
      <c r="I16" s="1168">
        <v>1</v>
      </c>
      <c r="J16" s="1169"/>
      <c r="K16" s="1169"/>
      <c r="L16" s="1169"/>
      <c r="M16" s="1170"/>
      <c r="N16" s="1170"/>
      <c r="O16" s="1170"/>
      <c r="P16" s="1171"/>
      <c r="Q16" s="1172"/>
      <c r="R16" s="1173">
        <v>39400</v>
      </c>
      <c r="S16" s="1172"/>
    </row>
    <row r="17" spans="1:19" ht="39" customHeight="1" x14ac:dyDescent="0.25">
      <c r="A17" s="249" t="s">
        <v>2432</v>
      </c>
      <c r="B17" s="1166" t="s">
        <v>2433</v>
      </c>
      <c r="C17" s="1174" t="s">
        <v>1957</v>
      </c>
      <c r="D17" s="1167"/>
      <c r="E17" s="1167"/>
      <c r="F17" s="1167"/>
      <c r="G17" s="1167"/>
      <c r="H17" s="1167"/>
      <c r="I17" s="1167"/>
      <c r="J17" s="1169"/>
      <c r="K17" s="1169"/>
      <c r="L17" s="1169"/>
      <c r="M17" s="1170"/>
      <c r="N17" s="1170"/>
      <c r="O17" s="1170"/>
      <c r="P17" s="1171"/>
      <c r="Q17" s="1172"/>
      <c r="R17" s="1173">
        <v>39400</v>
      </c>
      <c r="S17" s="1172"/>
    </row>
    <row r="18" spans="1:19" ht="27" customHeight="1" x14ac:dyDescent="0.25">
      <c r="A18" s="249" t="s">
        <v>2434</v>
      </c>
      <c r="B18" s="1166" t="s">
        <v>2435</v>
      </c>
      <c r="C18" s="1174" t="s">
        <v>2186</v>
      </c>
      <c r="D18" s="1167"/>
      <c r="E18" s="1167"/>
      <c r="F18" s="1167"/>
      <c r="G18" s="1167"/>
      <c r="H18" s="1167"/>
      <c r="I18" s="1167"/>
      <c r="J18" s="1169"/>
      <c r="K18" s="1169"/>
      <c r="L18" s="1169"/>
      <c r="M18" s="1170"/>
      <c r="N18" s="1175">
        <v>1</v>
      </c>
      <c r="O18" s="1170"/>
      <c r="P18" s="1171"/>
      <c r="Q18" s="1172"/>
      <c r="R18" s="1173">
        <v>30000</v>
      </c>
      <c r="S18" s="1172"/>
    </row>
    <row r="19" spans="1:19" ht="36" customHeight="1" x14ac:dyDescent="0.25">
      <c r="A19" s="249" t="s">
        <v>2436</v>
      </c>
      <c r="B19" s="1166" t="s">
        <v>2437</v>
      </c>
      <c r="C19" s="1174" t="s">
        <v>2438</v>
      </c>
      <c r="D19" s="1167"/>
      <c r="E19" s="1167"/>
      <c r="F19" s="1168">
        <v>1</v>
      </c>
      <c r="G19" s="1167"/>
      <c r="H19" s="1167"/>
      <c r="I19" s="1167"/>
      <c r="J19" s="1169"/>
      <c r="K19" s="1176">
        <v>1</v>
      </c>
      <c r="L19" s="1169"/>
      <c r="M19" s="1170"/>
      <c r="N19" s="1170"/>
      <c r="O19" s="1170"/>
      <c r="P19" s="1177">
        <f>'[15]Presupuesto '!E16</f>
        <v>91001</v>
      </c>
      <c r="Q19" s="1172"/>
      <c r="R19" s="1173">
        <v>30000</v>
      </c>
      <c r="S19" s="1172"/>
    </row>
    <row r="20" spans="1:19" ht="54.75" customHeight="1" x14ac:dyDescent="0.25">
      <c r="A20" s="51" t="s">
        <v>2439</v>
      </c>
      <c r="B20" s="51" t="s">
        <v>2440</v>
      </c>
      <c r="C20" s="1178" t="s">
        <v>2441</v>
      </c>
      <c r="D20" s="1179"/>
      <c r="E20" s="1179"/>
      <c r="F20" s="1179"/>
      <c r="G20" s="1179"/>
      <c r="H20" s="1179"/>
      <c r="I20" s="1179"/>
      <c r="J20" s="1180"/>
      <c r="K20" s="1180"/>
      <c r="L20" s="1180"/>
      <c r="M20" s="1180"/>
      <c r="N20" s="1180"/>
      <c r="O20" s="1180"/>
      <c r="P20" s="1181">
        <f>P21+P22+P23+P24+P25+P28</f>
        <v>161000</v>
      </c>
      <c r="Q20" s="1182"/>
      <c r="R20" s="1183"/>
      <c r="S20" s="1182"/>
    </row>
    <row r="21" spans="1:19" ht="27" x14ac:dyDescent="0.25">
      <c r="A21" s="62" t="s">
        <v>2442</v>
      </c>
      <c r="B21" s="1184" t="s">
        <v>2443</v>
      </c>
      <c r="C21" s="1185" t="s">
        <v>2444</v>
      </c>
      <c r="D21" s="235"/>
      <c r="E21" s="235"/>
      <c r="F21" s="235"/>
      <c r="G21" s="1186">
        <v>1</v>
      </c>
      <c r="H21" s="235"/>
      <c r="I21" s="235"/>
      <c r="J21" s="1187">
        <v>1</v>
      </c>
      <c r="K21" s="1188"/>
      <c r="L21" s="1188"/>
      <c r="M21" s="1188"/>
      <c r="N21" s="1188"/>
      <c r="O21" s="1188"/>
      <c r="P21" s="1177">
        <v>50000</v>
      </c>
      <c r="Q21" s="1189"/>
      <c r="R21" s="1190"/>
      <c r="S21" s="1189"/>
    </row>
    <row r="22" spans="1:19" ht="27" x14ac:dyDescent="0.25">
      <c r="A22" s="62" t="s">
        <v>2445</v>
      </c>
      <c r="B22" s="1184" t="s">
        <v>2443</v>
      </c>
      <c r="C22" s="1185" t="s">
        <v>2446</v>
      </c>
      <c r="D22" s="235"/>
      <c r="E22" s="1186">
        <v>3</v>
      </c>
      <c r="F22" s="1186">
        <v>2</v>
      </c>
      <c r="G22" s="1186">
        <v>2</v>
      </c>
      <c r="H22" s="1186">
        <v>2</v>
      </c>
      <c r="I22" s="1186">
        <v>2</v>
      </c>
      <c r="J22" s="1187">
        <v>2</v>
      </c>
      <c r="K22" s="1187">
        <v>2</v>
      </c>
      <c r="L22" s="1187">
        <v>2</v>
      </c>
      <c r="M22" s="1187">
        <v>2</v>
      </c>
      <c r="N22" s="1187">
        <v>3</v>
      </c>
      <c r="O22" s="1187">
        <v>2</v>
      </c>
      <c r="P22" s="1177">
        <v>50000</v>
      </c>
      <c r="Q22" s="1189"/>
      <c r="R22" s="1190"/>
      <c r="S22" s="1189"/>
    </row>
    <row r="23" spans="1:19" ht="27" x14ac:dyDescent="0.25">
      <c r="A23" s="62" t="s">
        <v>2447</v>
      </c>
      <c r="B23" s="1184" t="s">
        <v>2448</v>
      </c>
      <c r="C23" s="1185" t="s">
        <v>2449</v>
      </c>
      <c r="D23" s="1186">
        <v>20</v>
      </c>
      <c r="E23" s="235"/>
      <c r="F23" s="235"/>
      <c r="G23" s="235"/>
      <c r="H23" s="235"/>
      <c r="I23" s="235"/>
      <c r="J23" s="1188"/>
      <c r="K23" s="1188"/>
      <c r="L23" s="1188"/>
      <c r="M23" s="1188"/>
      <c r="N23" s="1187">
        <v>20</v>
      </c>
      <c r="O23" s="1188"/>
      <c r="P23" s="1177">
        <v>16000</v>
      </c>
      <c r="Q23" s="1189"/>
      <c r="R23" s="1191">
        <v>50000</v>
      </c>
      <c r="S23" s="1189"/>
    </row>
    <row r="24" spans="1:19" ht="40.5" x14ac:dyDescent="0.25">
      <c r="A24" s="709" t="s">
        <v>2450</v>
      </c>
      <c r="B24" s="1184" t="s">
        <v>2451</v>
      </c>
      <c r="C24" s="1185" t="s">
        <v>2452</v>
      </c>
      <c r="D24" s="1186">
        <v>1</v>
      </c>
      <c r="E24" s="1186">
        <v>1</v>
      </c>
      <c r="F24" s="1186">
        <v>1</v>
      </c>
      <c r="G24" s="1186">
        <v>1</v>
      </c>
      <c r="H24" s="1186">
        <v>1</v>
      </c>
      <c r="I24" s="1186">
        <v>1</v>
      </c>
      <c r="J24" s="1187">
        <v>1</v>
      </c>
      <c r="K24" s="1187">
        <v>1</v>
      </c>
      <c r="L24" s="1187">
        <v>1</v>
      </c>
      <c r="M24" s="1187">
        <v>1</v>
      </c>
      <c r="N24" s="1187">
        <v>1</v>
      </c>
      <c r="O24" s="1187">
        <v>1</v>
      </c>
      <c r="P24" s="1177">
        <v>25000</v>
      </c>
      <c r="Q24" s="1189"/>
      <c r="R24" s="1190"/>
      <c r="S24" s="1192" t="s">
        <v>2453</v>
      </c>
    </row>
    <row r="25" spans="1:19" ht="27" x14ac:dyDescent="0.25">
      <c r="A25" s="709" t="s">
        <v>2454</v>
      </c>
      <c r="B25" s="1184" t="s">
        <v>2443</v>
      </c>
      <c r="C25" s="1185" t="s">
        <v>2455</v>
      </c>
      <c r="D25" s="235"/>
      <c r="E25" s="1186">
        <v>1</v>
      </c>
      <c r="F25" s="235"/>
      <c r="G25" s="1186">
        <v>1</v>
      </c>
      <c r="H25" s="235"/>
      <c r="I25" s="1186">
        <v>1</v>
      </c>
      <c r="J25" s="1188"/>
      <c r="K25" s="1187">
        <v>1</v>
      </c>
      <c r="L25" s="1188"/>
      <c r="M25" s="1187">
        <v>1</v>
      </c>
      <c r="N25" s="1188"/>
      <c r="O25" s="1187">
        <v>1</v>
      </c>
      <c r="P25" s="1177">
        <v>10000</v>
      </c>
      <c r="Q25" s="1189"/>
      <c r="R25" s="1190"/>
      <c r="S25" s="1189"/>
    </row>
    <row r="26" spans="1:19" ht="27" x14ac:dyDescent="0.25">
      <c r="A26" s="709" t="s">
        <v>2456</v>
      </c>
      <c r="B26" s="1184" t="s">
        <v>2457</v>
      </c>
      <c r="C26" s="1185" t="s">
        <v>2458</v>
      </c>
      <c r="D26" s="235"/>
      <c r="E26" s="235"/>
      <c r="F26" s="1186">
        <v>1</v>
      </c>
      <c r="G26" s="235"/>
      <c r="H26" s="235"/>
      <c r="I26" s="1186">
        <v>1</v>
      </c>
      <c r="J26" s="1188"/>
      <c r="K26" s="1188"/>
      <c r="L26" s="1187">
        <v>1</v>
      </c>
      <c r="M26" s="1188"/>
      <c r="N26" s="1188"/>
      <c r="O26" s="1188"/>
      <c r="P26" s="1193"/>
      <c r="Q26" s="1189"/>
      <c r="R26" s="1194">
        <v>20000</v>
      </c>
      <c r="S26" s="1189"/>
    </row>
    <row r="27" spans="1:19" ht="27" x14ac:dyDescent="0.25">
      <c r="A27" s="709" t="s">
        <v>2459</v>
      </c>
      <c r="B27" s="1184" t="s">
        <v>2460</v>
      </c>
      <c r="C27" s="1185" t="s">
        <v>2458</v>
      </c>
      <c r="D27" s="235"/>
      <c r="E27" s="235"/>
      <c r="F27" s="235"/>
      <c r="G27" s="1186">
        <v>1</v>
      </c>
      <c r="H27" s="235"/>
      <c r="I27" s="235"/>
      <c r="J27" s="1187">
        <v>1</v>
      </c>
      <c r="K27" s="1188"/>
      <c r="L27" s="1188"/>
      <c r="M27" s="1187">
        <v>1</v>
      </c>
      <c r="N27" s="1188"/>
      <c r="O27" s="1188"/>
      <c r="P27" s="1193"/>
      <c r="Q27" s="1189"/>
      <c r="R27" s="1194">
        <v>20000</v>
      </c>
      <c r="S27" s="1189"/>
    </row>
    <row r="28" spans="1:19" ht="36" customHeight="1" x14ac:dyDescent="0.25">
      <c r="A28" s="709" t="s">
        <v>2461</v>
      </c>
      <c r="B28" s="1184" t="s">
        <v>1550</v>
      </c>
      <c r="C28" s="1185" t="s">
        <v>2462</v>
      </c>
      <c r="D28" s="1186"/>
      <c r="E28" s="1186"/>
      <c r="F28" s="1186"/>
      <c r="G28" s="1186"/>
      <c r="H28" s="1186"/>
      <c r="I28" s="1186"/>
      <c r="J28" s="1187"/>
      <c r="K28" s="1187"/>
      <c r="L28" s="1187"/>
      <c r="M28" s="1187"/>
      <c r="N28" s="1187"/>
      <c r="O28" s="1187"/>
      <c r="P28" s="1177">
        <v>10000</v>
      </c>
      <c r="Q28" s="1189"/>
      <c r="R28" s="1194"/>
      <c r="S28" s="1189"/>
    </row>
    <row r="29" spans="1:19" ht="37.5" customHeight="1" x14ac:dyDescent="0.25">
      <c r="A29" s="181" t="s">
        <v>2463</v>
      </c>
      <c r="B29" s="1184" t="s">
        <v>2464</v>
      </c>
      <c r="C29" s="1185" t="s">
        <v>2465</v>
      </c>
      <c r="D29" s="235"/>
      <c r="E29" s="235"/>
      <c r="F29" s="235"/>
      <c r="G29" s="235"/>
      <c r="H29" s="235"/>
      <c r="I29" s="235"/>
      <c r="J29" s="1188"/>
      <c r="K29" s="1188"/>
      <c r="L29" s="1188"/>
      <c r="M29" s="1188"/>
      <c r="N29" s="1188"/>
      <c r="O29" s="1188"/>
      <c r="P29" s="1195"/>
      <c r="Q29" s="1189"/>
      <c r="R29" s="1194">
        <v>20000</v>
      </c>
      <c r="S29" s="1189"/>
    </row>
    <row r="30" spans="1:19" ht="42" customHeight="1" x14ac:dyDescent="0.25">
      <c r="A30" s="181" t="s">
        <v>2466</v>
      </c>
      <c r="B30" s="1196" t="s">
        <v>2467</v>
      </c>
      <c r="C30" s="1174" t="s">
        <v>2468</v>
      </c>
      <c r="D30" s="1197"/>
      <c r="E30" s="1197"/>
      <c r="F30" s="1197"/>
      <c r="G30" s="1197"/>
      <c r="H30" s="1197"/>
      <c r="I30" s="1197"/>
      <c r="J30" s="1198"/>
      <c r="K30" s="1198"/>
      <c r="L30" s="1198"/>
      <c r="M30" s="1198"/>
      <c r="N30" s="1198"/>
      <c r="O30" s="1198"/>
      <c r="P30" s="1171"/>
      <c r="Q30" s="1193"/>
      <c r="R30" s="1191">
        <v>68299</v>
      </c>
      <c r="S30" s="1193"/>
    </row>
    <row r="31" spans="1:19" ht="54.75" customHeight="1" x14ac:dyDescent="0.25">
      <c r="A31" s="51" t="s">
        <v>2469</v>
      </c>
      <c r="B31" s="51" t="s">
        <v>2470</v>
      </c>
      <c r="C31" s="1199"/>
      <c r="D31" s="1200"/>
      <c r="E31" s="1200"/>
      <c r="F31" s="1200"/>
      <c r="G31" s="1200"/>
      <c r="H31" s="1200"/>
      <c r="I31" s="1200"/>
      <c r="J31" s="1200"/>
      <c r="K31" s="1200"/>
      <c r="L31" s="1200"/>
      <c r="M31" s="1200"/>
      <c r="N31" s="1200"/>
      <c r="O31" s="1200"/>
      <c r="P31" s="1181">
        <f>P32+P33</f>
        <v>392000</v>
      </c>
      <c r="Q31" s="1200"/>
      <c r="R31" s="1200"/>
      <c r="S31" s="1200"/>
    </row>
    <row r="32" spans="1:19" ht="27" x14ac:dyDescent="0.25">
      <c r="A32" s="1201" t="s">
        <v>2471</v>
      </c>
      <c r="B32" s="62" t="s">
        <v>2472</v>
      </c>
      <c r="C32" s="1174" t="s">
        <v>2473</v>
      </c>
      <c r="D32" s="1167"/>
      <c r="E32" s="1167"/>
      <c r="F32" s="1167"/>
      <c r="G32" s="1168">
        <v>1</v>
      </c>
      <c r="H32" s="1167"/>
      <c r="I32" s="1167"/>
      <c r="J32" s="1169"/>
      <c r="K32" s="1176">
        <v>1</v>
      </c>
      <c r="L32" s="1169"/>
      <c r="M32" s="1170"/>
      <c r="N32" s="1175">
        <v>1</v>
      </c>
      <c r="O32" s="1170"/>
      <c r="P32" s="1177">
        <f>'[15]Presupuesto '!E37</f>
        <v>342000</v>
      </c>
      <c r="Q32" s="1172"/>
      <c r="R32" s="1173">
        <v>100000</v>
      </c>
      <c r="S32" s="1172"/>
    </row>
    <row r="33" spans="1:19" ht="34.5" customHeight="1" x14ac:dyDescent="0.25">
      <c r="A33" s="709" t="s">
        <v>2474</v>
      </c>
      <c r="B33" s="62" t="s">
        <v>2475</v>
      </c>
      <c r="C33" s="1185" t="s">
        <v>2473</v>
      </c>
      <c r="D33" s="316"/>
      <c r="E33" s="316"/>
      <c r="F33" s="316"/>
      <c r="G33" s="1168">
        <v>1</v>
      </c>
      <c r="H33" s="316"/>
      <c r="I33" s="316"/>
      <c r="J33" s="1202"/>
      <c r="K33" s="1202">
        <v>1</v>
      </c>
      <c r="L33" s="1202"/>
      <c r="M33" s="1203"/>
      <c r="N33" s="1175">
        <v>1</v>
      </c>
      <c r="O33" s="1203"/>
      <c r="P33" s="1177">
        <f>'[15]Presupuesto '!E45</f>
        <v>50000</v>
      </c>
      <c r="Q33" s="1204"/>
      <c r="R33" s="1205">
        <v>109700</v>
      </c>
      <c r="S33" s="1206"/>
    </row>
    <row r="34" spans="1:19" ht="39.75" customHeight="1" x14ac:dyDescent="0.25">
      <c r="A34" s="55" t="s">
        <v>2476</v>
      </c>
      <c r="B34" s="1207" t="s">
        <v>2477</v>
      </c>
      <c r="C34" s="1185" t="s">
        <v>2478</v>
      </c>
      <c r="D34" s="1168">
        <v>1</v>
      </c>
      <c r="E34" s="1168">
        <v>2</v>
      </c>
      <c r="F34" s="1168">
        <v>2</v>
      </c>
      <c r="G34" s="1168">
        <v>2</v>
      </c>
      <c r="H34" s="1168">
        <v>2</v>
      </c>
      <c r="I34" s="1168">
        <v>2</v>
      </c>
      <c r="J34" s="1176">
        <v>2</v>
      </c>
      <c r="K34" s="1176">
        <v>2</v>
      </c>
      <c r="L34" s="1176">
        <v>2</v>
      </c>
      <c r="M34" s="1175">
        <v>2</v>
      </c>
      <c r="N34" s="1175">
        <v>2</v>
      </c>
      <c r="O34" s="1175">
        <v>2</v>
      </c>
      <c r="P34" s="1208"/>
      <c r="Q34" s="1206"/>
      <c r="R34" s="1209"/>
      <c r="S34" s="1206"/>
    </row>
    <row r="35" spans="1:19" ht="51" customHeight="1" x14ac:dyDescent="0.25">
      <c r="A35" s="51" t="s">
        <v>2479</v>
      </c>
      <c r="B35" s="1210" t="s">
        <v>2480</v>
      </c>
      <c r="C35" s="1153" t="s">
        <v>2481</v>
      </c>
      <c r="D35" s="1211"/>
      <c r="E35" s="1211"/>
      <c r="F35" s="1211"/>
      <c r="G35" s="1211"/>
      <c r="H35" s="1211"/>
      <c r="I35" s="1211"/>
      <c r="J35" s="1212"/>
      <c r="K35" s="1212"/>
      <c r="L35" s="1212"/>
      <c r="M35" s="1212"/>
      <c r="N35" s="1212"/>
      <c r="O35" s="1212"/>
      <c r="P35" s="1181">
        <f>P36+P37+P38+P39+P40+P41</f>
        <v>342000</v>
      </c>
      <c r="Q35" s="1213"/>
      <c r="R35" s="1214"/>
      <c r="S35" s="1215" t="s">
        <v>2482</v>
      </c>
    </row>
    <row r="36" spans="1:19" ht="33" customHeight="1" x14ac:dyDescent="0.25">
      <c r="A36" s="242" t="s">
        <v>2483</v>
      </c>
      <c r="B36" s="1196" t="s">
        <v>2484</v>
      </c>
      <c r="C36" s="1216" t="s">
        <v>2485</v>
      </c>
      <c r="D36" s="1168">
        <v>2</v>
      </c>
      <c r="E36" s="1168">
        <v>2</v>
      </c>
      <c r="F36" s="1168">
        <v>2</v>
      </c>
      <c r="G36" s="1168">
        <v>3</v>
      </c>
      <c r="H36" s="1168">
        <v>3</v>
      </c>
      <c r="I36" s="1168">
        <v>3</v>
      </c>
      <c r="J36" s="1175">
        <v>3</v>
      </c>
      <c r="K36" s="1175">
        <v>3</v>
      </c>
      <c r="L36" s="1175">
        <v>3</v>
      </c>
      <c r="M36" s="1175">
        <v>2</v>
      </c>
      <c r="N36" s="1175">
        <v>2</v>
      </c>
      <c r="O36" s="1175">
        <v>2</v>
      </c>
      <c r="P36" s="1208"/>
      <c r="Q36" s="1177"/>
      <c r="R36" s="1217"/>
      <c r="S36" s="1177"/>
    </row>
    <row r="37" spans="1:19" ht="27" x14ac:dyDescent="0.25">
      <c r="A37" s="1166" t="s">
        <v>2486</v>
      </c>
      <c r="B37" s="1218" t="s">
        <v>2487</v>
      </c>
      <c r="C37" s="1174" t="s">
        <v>2488</v>
      </c>
      <c r="D37" s="1186">
        <v>1</v>
      </c>
      <c r="E37" s="1186">
        <v>1</v>
      </c>
      <c r="F37" s="1186">
        <v>1</v>
      </c>
      <c r="G37" s="1186">
        <v>1</v>
      </c>
      <c r="H37" s="1186">
        <v>1</v>
      </c>
      <c r="I37" s="1186">
        <v>2</v>
      </c>
      <c r="J37" s="1187">
        <v>2</v>
      </c>
      <c r="K37" s="1187">
        <v>2</v>
      </c>
      <c r="L37" s="1187">
        <v>1</v>
      </c>
      <c r="M37" s="1187">
        <v>1</v>
      </c>
      <c r="N37" s="1187">
        <v>1</v>
      </c>
      <c r="O37" s="1187">
        <v>1</v>
      </c>
      <c r="P37" s="1177">
        <f>'[15]Presupuesto '!E54</f>
        <v>200000</v>
      </c>
      <c r="Q37" s="1189"/>
      <c r="R37" s="1190"/>
      <c r="S37" s="1189"/>
    </row>
    <row r="38" spans="1:19" ht="27" x14ac:dyDescent="0.25">
      <c r="A38" s="63" t="s">
        <v>2489</v>
      </c>
      <c r="B38" s="1218" t="s">
        <v>2490</v>
      </c>
      <c r="C38" s="1185" t="s">
        <v>2488</v>
      </c>
      <c r="D38" s="1186">
        <v>1</v>
      </c>
      <c r="E38" s="1186">
        <v>1</v>
      </c>
      <c r="F38" s="1186">
        <v>1</v>
      </c>
      <c r="G38" s="1186">
        <v>1</v>
      </c>
      <c r="H38" s="1186">
        <v>1</v>
      </c>
      <c r="I38" s="1186">
        <v>2</v>
      </c>
      <c r="J38" s="1187">
        <v>2</v>
      </c>
      <c r="K38" s="1187">
        <v>2</v>
      </c>
      <c r="L38" s="1187">
        <v>1</v>
      </c>
      <c r="M38" s="1187">
        <v>1</v>
      </c>
      <c r="N38" s="1187">
        <v>1</v>
      </c>
      <c r="O38" s="1187">
        <v>1</v>
      </c>
      <c r="P38" s="1177"/>
      <c r="Q38" s="1189"/>
      <c r="R38" s="1173">
        <v>278300</v>
      </c>
      <c r="S38" s="1189"/>
    </row>
    <row r="39" spans="1:19" ht="32.25" customHeight="1" x14ac:dyDescent="0.25">
      <c r="A39" s="1219" t="s">
        <v>2491</v>
      </c>
      <c r="B39" s="1220" t="s">
        <v>2492</v>
      </c>
      <c r="C39" s="1221" t="s">
        <v>2493</v>
      </c>
      <c r="D39" s="1222"/>
      <c r="E39" s="1222"/>
      <c r="F39" s="1222"/>
      <c r="G39" s="1222"/>
      <c r="H39" s="1222"/>
      <c r="I39" s="1222"/>
      <c r="J39" s="1223"/>
      <c r="K39" s="1223"/>
      <c r="L39" s="1223"/>
      <c r="M39" s="1223"/>
      <c r="N39" s="1223"/>
      <c r="O39" s="1223"/>
      <c r="P39" s="1177">
        <f>'[15]Presupuesto '!E61</f>
        <v>50000</v>
      </c>
      <c r="Q39" s="1095"/>
      <c r="R39" s="1224"/>
      <c r="S39" s="1095"/>
    </row>
    <row r="40" spans="1:19" ht="32.25" customHeight="1" x14ac:dyDescent="0.25">
      <c r="A40" s="63" t="s">
        <v>2494</v>
      </c>
      <c r="B40" s="1218" t="s">
        <v>2495</v>
      </c>
      <c r="C40" s="1185" t="s">
        <v>2496</v>
      </c>
      <c r="D40" s="1186">
        <v>1</v>
      </c>
      <c r="E40" s="1186">
        <v>1</v>
      </c>
      <c r="F40" s="1186">
        <v>1</v>
      </c>
      <c r="G40" s="1186">
        <v>1</v>
      </c>
      <c r="H40" s="1186">
        <v>1</v>
      </c>
      <c r="I40" s="1186">
        <v>1</v>
      </c>
      <c r="J40" s="1187">
        <v>1</v>
      </c>
      <c r="K40" s="1187">
        <v>1</v>
      </c>
      <c r="L40" s="1187">
        <v>1</v>
      </c>
      <c r="M40" s="1187">
        <v>1</v>
      </c>
      <c r="N40" s="1187">
        <v>1</v>
      </c>
      <c r="O40" s="1187">
        <v>1</v>
      </c>
      <c r="P40" s="1177">
        <f>'[15]Presupuesto '!E67</f>
        <v>50000</v>
      </c>
      <c r="Q40" s="1189"/>
      <c r="R40" s="1173">
        <f>'[16]Pres. 2021'!E134</f>
        <v>216000</v>
      </c>
      <c r="S40" s="1189"/>
    </row>
    <row r="41" spans="1:19" ht="30.75" customHeight="1" x14ac:dyDescent="0.25">
      <c r="A41" s="1166" t="s">
        <v>2497</v>
      </c>
      <c r="B41" s="1218" t="s">
        <v>2498</v>
      </c>
      <c r="C41" s="1185" t="s">
        <v>2499</v>
      </c>
      <c r="D41" s="1186"/>
      <c r="E41" s="1186"/>
      <c r="F41" s="1186"/>
      <c r="G41" s="1186"/>
      <c r="H41" s="1186"/>
      <c r="I41" s="1186"/>
      <c r="J41" s="1187"/>
      <c r="K41" s="1187"/>
      <c r="L41" s="1187"/>
      <c r="M41" s="1187"/>
      <c r="N41" s="1187"/>
      <c r="O41" s="1187"/>
      <c r="P41" s="1177">
        <f>'[15]Presupuesto '!E73</f>
        <v>42000</v>
      </c>
      <c r="Q41" s="1189"/>
      <c r="R41" s="1173"/>
      <c r="S41" s="1189"/>
    </row>
    <row r="42" spans="1:19" ht="61.5" customHeight="1" x14ac:dyDescent="0.25">
      <c r="A42" s="51" t="s">
        <v>2500</v>
      </c>
      <c r="B42" s="1225" t="s">
        <v>2501</v>
      </c>
      <c r="C42" s="1160"/>
      <c r="D42" s="1179"/>
      <c r="E42" s="1179"/>
      <c r="F42" s="1179"/>
      <c r="G42" s="1179"/>
      <c r="H42" s="1179"/>
      <c r="I42" s="1179"/>
      <c r="J42" s="1180"/>
      <c r="K42" s="1180"/>
      <c r="L42" s="1180"/>
      <c r="M42" s="1180"/>
      <c r="N42" s="1180"/>
      <c r="O42" s="1180"/>
      <c r="P42" s="1181">
        <f>P43+P44+P45</f>
        <v>823999</v>
      </c>
      <c r="Q42" s="1226"/>
      <c r="R42" s="1227"/>
      <c r="S42" s="1228" t="s">
        <v>2502</v>
      </c>
    </row>
    <row r="43" spans="1:19" ht="35.25" customHeight="1" x14ac:dyDescent="0.25">
      <c r="A43" s="1206" t="s">
        <v>2503</v>
      </c>
      <c r="B43" s="1229" t="s">
        <v>2504</v>
      </c>
      <c r="C43" s="1216" t="s">
        <v>2505</v>
      </c>
      <c r="D43" s="1167"/>
      <c r="E43" s="1168">
        <v>1</v>
      </c>
      <c r="F43" s="1167"/>
      <c r="G43" s="1168">
        <v>1</v>
      </c>
      <c r="H43" s="1167"/>
      <c r="I43" s="1168">
        <v>1</v>
      </c>
      <c r="J43" s="1169"/>
      <c r="K43" s="1176">
        <v>1</v>
      </c>
      <c r="L43" s="1169"/>
      <c r="M43" s="1175">
        <v>1</v>
      </c>
      <c r="N43" s="1170"/>
      <c r="O43" s="1175">
        <v>1</v>
      </c>
      <c r="P43" s="1195"/>
      <c r="Q43" s="1172"/>
      <c r="R43" s="1230"/>
      <c r="S43" s="1172"/>
    </row>
    <row r="44" spans="1:19" ht="27" x14ac:dyDescent="0.25">
      <c r="A44" s="709" t="s">
        <v>2506</v>
      </c>
      <c r="B44" s="1231" t="s">
        <v>2507</v>
      </c>
      <c r="C44" s="1216" t="s">
        <v>2508</v>
      </c>
      <c r="D44" s="1167">
        <v>1</v>
      </c>
      <c r="E44" s="1167"/>
      <c r="F44" s="1167">
        <v>1</v>
      </c>
      <c r="G44" s="1167"/>
      <c r="H44" s="1167">
        <v>1</v>
      </c>
      <c r="I44" s="1167"/>
      <c r="J44" s="1169">
        <v>1</v>
      </c>
      <c r="K44" s="1169"/>
      <c r="L44" s="1169">
        <v>1</v>
      </c>
      <c r="M44" s="1170"/>
      <c r="N44" s="1170">
        <v>1</v>
      </c>
      <c r="O44" s="1170"/>
      <c r="P44" s="1177">
        <f>'[15]Presupuesto '!E83</f>
        <v>342000</v>
      </c>
      <c r="Q44" s="1172"/>
      <c r="R44" s="1230"/>
      <c r="S44" s="1172"/>
    </row>
    <row r="45" spans="1:19" ht="40.5" x14ac:dyDescent="0.25">
      <c r="A45" s="709" t="s">
        <v>2509</v>
      </c>
      <c r="B45" s="1229" t="s">
        <v>2504</v>
      </c>
      <c r="C45" s="1216" t="s">
        <v>2505</v>
      </c>
      <c r="D45" s="1167"/>
      <c r="E45" s="1167">
        <v>1</v>
      </c>
      <c r="F45" s="1167"/>
      <c r="G45" s="1167">
        <v>1</v>
      </c>
      <c r="H45" s="1167"/>
      <c r="I45" s="1167">
        <v>1</v>
      </c>
      <c r="J45" s="1169"/>
      <c r="K45" s="1169">
        <v>1</v>
      </c>
      <c r="L45" s="1169"/>
      <c r="M45" s="1170">
        <v>1</v>
      </c>
      <c r="N45" s="1170"/>
      <c r="O45" s="1170">
        <v>1</v>
      </c>
      <c r="P45" s="1177">
        <f>'[15]Presupuesto '!E90</f>
        <v>481999</v>
      </c>
      <c r="Q45" s="1172"/>
      <c r="R45" s="1172"/>
      <c r="S45" s="1172"/>
    </row>
    <row r="46" spans="1:19" x14ac:dyDescent="0.25">
      <c r="A46" s="1232"/>
      <c r="B46" s="1232"/>
      <c r="C46" s="1233"/>
      <c r="D46" s="1234"/>
      <c r="E46" s="1232"/>
      <c r="F46" s="1232"/>
      <c r="G46" s="1232"/>
      <c r="H46" s="1232"/>
      <c r="I46" s="1232"/>
      <c r="J46" s="1232"/>
      <c r="K46" s="1232"/>
      <c r="L46" s="1232"/>
      <c r="M46" s="1232"/>
      <c r="N46" s="1232"/>
      <c r="O46" s="1232"/>
      <c r="P46" s="1235">
        <f>P15+P20+P31+P35+P42</f>
        <v>1810000</v>
      </c>
      <c r="Q46" s="83"/>
      <c r="R46" s="364"/>
      <c r="S46" s="364"/>
    </row>
    <row r="47" spans="1:19" x14ac:dyDescent="0.25">
      <c r="A47" s="1232"/>
      <c r="B47" s="1232"/>
      <c r="C47" s="1233"/>
      <c r="D47" s="1232"/>
      <c r="E47" s="1232"/>
      <c r="F47" s="1232"/>
      <c r="G47" s="1232"/>
      <c r="H47" s="1232"/>
      <c r="I47" s="1232"/>
      <c r="J47" s="1232"/>
      <c r="K47" s="1232"/>
      <c r="L47" s="1232"/>
      <c r="M47" s="1232"/>
      <c r="N47" s="1232"/>
      <c r="O47" s="1232"/>
      <c r="P47" s="1236"/>
    </row>
    <row r="48" spans="1:19" x14ac:dyDescent="0.25">
      <c r="A48" s="1529" t="s">
        <v>2510</v>
      </c>
      <c r="B48" s="1529"/>
      <c r="C48" s="1529"/>
      <c r="D48" s="1529"/>
      <c r="E48" s="1529"/>
      <c r="F48" s="1529"/>
      <c r="G48" s="1529"/>
      <c r="H48" s="1529"/>
      <c r="I48" s="1529"/>
      <c r="J48" s="1529"/>
      <c r="K48" s="1529"/>
      <c r="L48" s="1529"/>
      <c r="M48" s="1529"/>
      <c r="N48" s="1529"/>
      <c r="O48" s="1529"/>
      <c r="P48" s="1237"/>
      <c r="Q48" s="84"/>
    </row>
    <row r="49" spans="1:17" x14ac:dyDescent="0.25">
      <c r="A49" s="1529" t="s">
        <v>2511</v>
      </c>
      <c r="B49" s="1529"/>
      <c r="C49" s="1529"/>
      <c r="D49" s="1529"/>
      <c r="E49" s="1529"/>
      <c r="F49" s="1529"/>
      <c r="G49" s="1529"/>
      <c r="H49" s="1529"/>
      <c r="I49" s="1529"/>
      <c r="J49" s="1529"/>
      <c r="K49" s="1529"/>
      <c r="L49" s="1529"/>
      <c r="M49" s="1529"/>
      <c r="N49" s="1529"/>
      <c r="O49" s="1529"/>
      <c r="P49" s="1238">
        <v>640000</v>
      </c>
    </row>
    <row r="50" spans="1:17" x14ac:dyDescent="0.25">
      <c r="A50" s="1529" t="s">
        <v>2512</v>
      </c>
      <c r="B50" s="1529"/>
      <c r="C50" s="1529"/>
      <c r="D50" s="1529"/>
      <c r="E50" s="1529"/>
      <c r="F50" s="1529"/>
      <c r="G50" s="1529"/>
      <c r="H50" s="1529"/>
      <c r="I50" s="1529"/>
      <c r="J50" s="1529"/>
      <c r="K50" s="1529"/>
      <c r="L50" s="1529"/>
      <c r="M50" s="1529"/>
      <c r="N50" s="1529"/>
      <c r="O50" s="1529"/>
      <c r="P50" s="1238">
        <v>395000</v>
      </c>
      <c r="Q50" s="83"/>
    </row>
    <row r="51" spans="1:17" x14ac:dyDescent="0.25">
      <c r="A51" s="1529" t="s">
        <v>2513</v>
      </c>
      <c r="B51" s="1529"/>
      <c r="C51" s="1529"/>
      <c r="D51" s="1529"/>
      <c r="E51" s="1529"/>
      <c r="F51" s="1529"/>
      <c r="G51" s="1529"/>
      <c r="H51" s="1529"/>
      <c r="I51" s="1529"/>
      <c r="J51" s="1529"/>
      <c r="K51" s="1529"/>
      <c r="L51" s="1529"/>
      <c r="M51" s="1529"/>
      <c r="N51" s="1529"/>
      <c r="O51" s="1529"/>
      <c r="P51" s="1238"/>
      <c r="Q51" s="84"/>
    </row>
    <row r="52" spans="1:17" ht="15.75" customHeight="1" x14ac:dyDescent="0.25">
      <c r="A52" s="1530" t="s">
        <v>2514</v>
      </c>
      <c r="B52" s="1530"/>
      <c r="C52" s="1530"/>
      <c r="D52" s="1530"/>
      <c r="E52" s="1530"/>
      <c r="F52" s="1530"/>
      <c r="G52" s="1530"/>
      <c r="H52" s="1530"/>
      <c r="I52" s="1530"/>
      <c r="J52" s="1530"/>
      <c r="K52" s="1530"/>
      <c r="L52" s="1530"/>
      <c r="M52" s="1530"/>
      <c r="N52" s="1530"/>
      <c r="O52" s="1530"/>
      <c r="P52" s="1238">
        <v>10766540</v>
      </c>
    </row>
    <row r="53" spans="1:17" x14ac:dyDescent="0.25">
      <c r="A53" s="1530" t="s">
        <v>2515</v>
      </c>
      <c r="B53" s="1530"/>
      <c r="C53" s="1530"/>
      <c r="D53" s="1530"/>
      <c r="E53" s="1530"/>
      <c r="F53" s="1530"/>
      <c r="G53" s="1530"/>
      <c r="H53" s="1530"/>
      <c r="I53" s="1530"/>
      <c r="J53" s="1530"/>
      <c r="K53" s="1530"/>
      <c r="L53" s="1530"/>
      <c r="M53" s="1530"/>
      <c r="N53" s="1530"/>
      <c r="O53" s="1530"/>
      <c r="P53" s="1238">
        <v>680000</v>
      </c>
    </row>
    <row r="54" spans="1:17" x14ac:dyDescent="0.25">
      <c r="A54" s="1530" t="s">
        <v>2516</v>
      </c>
      <c r="B54" s="1530"/>
      <c r="C54" s="1530"/>
      <c r="D54" s="1530"/>
      <c r="E54" s="1530"/>
      <c r="F54" s="1530"/>
      <c r="G54" s="1530"/>
      <c r="H54" s="1530"/>
      <c r="I54" s="1530"/>
      <c r="J54" s="1530"/>
      <c r="K54" s="1530"/>
      <c r="L54" s="1530"/>
      <c r="M54" s="1530"/>
      <c r="N54" s="1530"/>
      <c r="O54" s="1530"/>
      <c r="P54" s="1238">
        <v>680000</v>
      </c>
    </row>
    <row r="55" spans="1:17" x14ac:dyDescent="0.25">
      <c r="A55" s="1530" t="s">
        <v>2517</v>
      </c>
      <c r="B55" s="1530"/>
      <c r="C55" s="1530"/>
      <c r="D55" s="1530"/>
      <c r="E55" s="1530"/>
      <c r="F55" s="1530"/>
      <c r="G55" s="1530"/>
      <c r="H55" s="1530"/>
      <c r="I55" s="1530"/>
      <c r="J55" s="1530"/>
      <c r="K55" s="1530"/>
      <c r="L55" s="1530"/>
      <c r="M55" s="1530"/>
      <c r="N55" s="1530"/>
      <c r="O55" s="1530"/>
      <c r="P55" s="1238">
        <v>98400</v>
      </c>
    </row>
    <row r="56" spans="1:17" ht="15.75" thickBot="1" x14ac:dyDescent="0.3">
      <c r="A56" s="1525" t="s">
        <v>2518</v>
      </c>
      <c r="B56" s="1525"/>
      <c r="C56" s="1525"/>
      <c r="D56" s="1525"/>
      <c r="E56" s="1525"/>
      <c r="F56" s="1525"/>
      <c r="G56" s="1525"/>
      <c r="H56" s="1525"/>
      <c r="I56" s="1525"/>
      <c r="J56" s="1525"/>
      <c r="K56" s="1525"/>
      <c r="L56" s="1525"/>
      <c r="M56" s="1525"/>
      <c r="N56" s="1525"/>
      <c r="O56" s="1525"/>
      <c r="P56" s="1238">
        <v>775000</v>
      </c>
    </row>
    <row r="57" spans="1:17" ht="15.75" thickBot="1" x14ac:dyDescent="0.3">
      <c r="A57" s="1526" t="s">
        <v>2519</v>
      </c>
      <c r="B57" s="1527"/>
      <c r="C57" s="1527"/>
      <c r="D57" s="1527"/>
      <c r="E57" s="1527"/>
      <c r="F57" s="1527"/>
      <c r="G57" s="1527"/>
      <c r="H57" s="1527"/>
      <c r="I57" s="1527"/>
      <c r="J57" s="1527"/>
      <c r="K57" s="1527"/>
      <c r="L57" s="1527"/>
      <c r="M57" s="1527"/>
      <c r="N57" s="1527"/>
      <c r="O57" s="1528"/>
      <c r="P57" s="1239">
        <f>SUM(P50:P56)</f>
        <v>13394940</v>
      </c>
    </row>
  </sheetData>
  <mergeCells count="24">
    <mergeCell ref="A49:O49"/>
    <mergeCell ref="A1:S1"/>
    <mergeCell ref="A2:S2"/>
    <mergeCell ref="A3:S3"/>
    <mergeCell ref="A4:C4"/>
    <mergeCell ref="A5:C5"/>
    <mergeCell ref="A7:A8"/>
    <mergeCell ref="B7:B8"/>
    <mergeCell ref="C7:C8"/>
    <mergeCell ref="D7:F7"/>
    <mergeCell ref="G7:I7"/>
    <mergeCell ref="J7:L7"/>
    <mergeCell ref="M7:O7"/>
    <mergeCell ref="P7:R7"/>
    <mergeCell ref="S7:S8"/>
    <mergeCell ref="A48:O48"/>
    <mergeCell ref="A56:O56"/>
    <mergeCell ref="A57:O57"/>
    <mergeCell ref="A50:O50"/>
    <mergeCell ref="A51:O51"/>
    <mergeCell ref="A52:O52"/>
    <mergeCell ref="A53:O53"/>
    <mergeCell ref="A54:O54"/>
    <mergeCell ref="A55:O55"/>
  </mergeCells>
  <pageMargins left="0.70866141732283472" right="0.70866141732283472" top="0.74803149606299213" bottom="0.74803149606299213" header="0.31496062992125984" footer="0.31496062992125984"/>
  <pageSetup paperSize="7" scale="5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6"/>
  <sheetViews>
    <sheetView zoomScale="70" zoomScaleNormal="70" zoomScaleSheetLayoutView="87" workbookViewId="0">
      <selection activeCell="B12" sqref="B12"/>
    </sheetView>
  </sheetViews>
  <sheetFormatPr baseColWidth="10" defaultRowHeight="15" x14ac:dyDescent="0.25"/>
  <cols>
    <col min="1" max="1" width="56.5703125" customWidth="1"/>
    <col min="2" max="2" width="23.42578125" customWidth="1"/>
    <col min="3" max="3" width="17.85546875" customWidth="1"/>
    <col min="4" max="4" width="5.28515625" customWidth="1"/>
    <col min="5" max="5" width="6.28515625" customWidth="1"/>
    <col min="6" max="6" width="5.28515625" customWidth="1"/>
    <col min="7" max="7" width="5.42578125" customWidth="1"/>
    <col min="8" max="8" width="5" customWidth="1"/>
    <col min="9" max="9" width="5.28515625" customWidth="1"/>
    <col min="10" max="10" width="5" customWidth="1"/>
    <col min="11" max="11" width="7" customWidth="1"/>
    <col min="12" max="12" width="5.5703125" customWidth="1"/>
    <col min="13" max="13" width="5" customWidth="1"/>
    <col min="14" max="14" width="5.140625" customWidth="1"/>
    <col min="15" max="15" width="4.5703125" customWidth="1"/>
    <col min="16" max="16" width="19" customWidth="1"/>
    <col min="17" max="17" width="16.85546875" customWidth="1"/>
    <col min="18" max="18" width="13.5703125" customWidth="1"/>
    <col min="19" max="19" width="25" customWidth="1"/>
    <col min="257" max="257" width="56.5703125" customWidth="1"/>
    <col min="258" max="258" width="23.42578125" customWidth="1"/>
    <col min="259" max="259" width="17.85546875" customWidth="1"/>
    <col min="260" max="260" width="5.28515625" customWidth="1"/>
    <col min="261" max="261" width="6.28515625" customWidth="1"/>
    <col min="262" max="262" width="5.28515625" customWidth="1"/>
    <col min="263" max="263" width="5.42578125" customWidth="1"/>
    <col min="264" max="264" width="5" customWidth="1"/>
    <col min="265" max="265" width="5.28515625" customWidth="1"/>
    <col min="266" max="266" width="5" customWidth="1"/>
    <col min="267" max="267" width="7" customWidth="1"/>
    <col min="268" max="268" width="5.5703125" customWidth="1"/>
    <col min="269" max="269" width="5" customWidth="1"/>
    <col min="270" max="270" width="5.140625" customWidth="1"/>
    <col min="271" max="271" width="4.5703125" customWidth="1"/>
    <col min="272" max="272" width="19" customWidth="1"/>
    <col min="273" max="273" width="16.85546875" customWidth="1"/>
    <col min="274" max="274" width="13.5703125" customWidth="1"/>
    <col min="275" max="275" width="25" customWidth="1"/>
    <col min="513" max="513" width="56.5703125" customWidth="1"/>
    <col min="514" max="514" width="23.42578125" customWidth="1"/>
    <col min="515" max="515" width="17.85546875" customWidth="1"/>
    <col min="516" max="516" width="5.28515625" customWidth="1"/>
    <col min="517" max="517" width="6.28515625" customWidth="1"/>
    <col min="518" max="518" width="5.28515625" customWidth="1"/>
    <col min="519" max="519" width="5.42578125" customWidth="1"/>
    <col min="520" max="520" width="5" customWidth="1"/>
    <col min="521" max="521" width="5.28515625" customWidth="1"/>
    <col min="522" max="522" width="5" customWidth="1"/>
    <col min="523" max="523" width="7" customWidth="1"/>
    <col min="524" max="524" width="5.5703125" customWidth="1"/>
    <col min="525" max="525" width="5" customWidth="1"/>
    <col min="526" max="526" width="5.140625" customWidth="1"/>
    <col min="527" max="527" width="4.5703125" customWidth="1"/>
    <col min="528" max="528" width="19" customWidth="1"/>
    <col min="529" max="529" width="16.85546875" customWidth="1"/>
    <col min="530" max="530" width="13.5703125" customWidth="1"/>
    <col min="531" max="531" width="25" customWidth="1"/>
    <col min="769" max="769" width="56.5703125" customWidth="1"/>
    <col min="770" max="770" width="23.42578125" customWidth="1"/>
    <col min="771" max="771" width="17.85546875" customWidth="1"/>
    <col min="772" max="772" width="5.28515625" customWidth="1"/>
    <col min="773" max="773" width="6.28515625" customWidth="1"/>
    <col min="774" max="774" width="5.28515625" customWidth="1"/>
    <col min="775" max="775" width="5.42578125" customWidth="1"/>
    <col min="776" max="776" width="5" customWidth="1"/>
    <col min="777" max="777" width="5.28515625" customWidth="1"/>
    <col min="778" max="778" width="5" customWidth="1"/>
    <col min="779" max="779" width="7" customWidth="1"/>
    <col min="780" max="780" width="5.5703125" customWidth="1"/>
    <col min="781" max="781" width="5" customWidth="1"/>
    <col min="782" max="782" width="5.140625" customWidth="1"/>
    <col min="783" max="783" width="4.5703125" customWidth="1"/>
    <col min="784" max="784" width="19" customWidth="1"/>
    <col min="785" max="785" width="16.85546875" customWidth="1"/>
    <col min="786" max="786" width="13.5703125" customWidth="1"/>
    <col min="787" max="787" width="25" customWidth="1"/>
    <col min="1025" max="1025" width="56.5703125" customWidth="1"/>
    <col min="1026" max="1026" width="23.42578125" customWidth="1"/>
    <col min="1027" max="1027" width="17.85546875" customWidth="1"/>
    <col min="1028" max="1028" width="5.28515625" customWidth="1"/>
    <col min="1029" max="1029" width="6.28515625" customWidth="1"/>
    <col min="1030" max="1030" width="5.28515625" customWidth="1"/>
    <col min="1031" max="1031" width="5.42578125" customWidth="1"/>
    <col min="1032" max="1032" width="5" customWidth="1"/>
    <col min="1033" max="1033" width="5.28515625" customWidth="1"/>
    <col min="1034" max="1034" width="5" customWidth="1"/>
    <col min="1035" max="1035" width="7" customWidth="1"/>
    <col min="1036" max="1036" width="5.5703125" customWidth="1"/>
    <col min="1037" max="1037" width="5" customWidth="1"/>
    <col min="1038" max="1038" width="5.140625" customWidth="1"/>
    <col min="1039" max="1039" width="4.5703125" customWidth="1"/>
    <col min="1040" max="1040" width="19" customWidth="1"/>
    <col min="1041" max="1041" width="16.85546875" customWidth="1"/>
    <col min="1042" max="1042" width="13.5703125" customWidth="1"/>
    <col min="1043" max="1043" width="25" customWidth="1"/>
    <col min="1281" max="1281" width="56.5703125" customWidth="1"/>
    <col min="1282" max="1282" width="23.42578125" customWidth="1"/>
    <col min="1283" max="1283" width="17.85546875" customWidth="1"/>
    <col min="1284" max="1284" width="5.28515625" customWidth="1"/>
    <col min="1285" max="1285" width="6.28515625" customWidth="1"/>
    <col min="1286" max="1286" width="5.28515625" customWidth="1"/>
    <col min="1287" max="1287" width="5.42578125" customWidth="1"/>
    <col min="1288" max="1288" width="5" customWidth="1"/>
    <col min="1289" max="1289" width="5.28515625" customWidth="1"/>
    <col min="1290" max="1290" width="5" customWidth="1"/>
    <col min="1291" max="1291" width="7" customWidth="1"/>
    <col min="1292" max="1292" width="5.5703125" customWidth="1"/>
    <col min="1293" max="1293" width="5" customWidth="1"/>
    <col min="1294" max="1294" width="5.140625" customWidth="1"/>
    <col min="1295" max="1295" width="4.5703125" customWidth="1"/>
    <col min="1296" max="1296" width="19" customWidth="1"/>
    <col min="1297" max="1297" width="16.85546875" customWidth="1"/>
    <col min="1298" max="1298" width="13.5703125" customWidth="1"/>
    <col min="1299" max="1299" width="25" customWidth="1"/>
    <col min="1537" max="1537" width="56.5703125" customWidth="1"/>
    <col min="1538" max="1538" width="23.42578125" customWidth="1"/>
    <col min="1539" max="1539" width="17.85546875" customWidth="1"/>
    <col min="1540" max="1540" width="5.28515625" customWidth="1"/>
    <col min="1541" max="1541" width="6.28515625" customWidth="1"/>
    <col min="1542" max="1542" width="5.28515625" customWidth="1"/>
    <col min="1543" max="1543" width="5.42578125" customWidth="1"/>
    <col min="1544" max="1544" width="5" customWidth="1"/>
    <col min="1545" max="1545" width="5.28515625" customWidth="1"/>
    <col min="1546" max="1546" width="5" customWidth="1"/>
    <col min="1547" max="1547" width="7" customWidth="1"/>
    <col min="1548" max="1548" width="5.5703125" customWidth="1"/>
    <col min="1549" max="1549" width="5" customWidth="1"/>
    <col min="1550" max="1550" width="5.140625" customWidth="1"/>
    <col min="1551" max="1551" width="4.5703125" customWidth="1"/>
    <col min="1552" max="1552" width="19" customWidth="1"/>
    <col min="1553" max="1553" width="16.85546875" customWidth="1"/>
    <col min="1554" max="1554" width="13.5703125" customWidth="1"/>
    <col min="1555" max="1555" width="25" customWidth="1"/>
    <col min="1793" max="1793" width="56.5703125" customWidth="1"/>
    <col min="1794" max="1794" width="23.42578125" customWidth="1"/>
    <col min="1795" max="1795" width="17.85546875" customWidth="1"/>
    <col min="1796" max="1796" width="5.28515625" customWidth="1"/>
    <col min="1797" max="1797" width="6.28515625" customWidth="1"/>
    <col min="1798" max="1798" width="5.28515625" customWidth="1"/>
    <col min="1799" max="1799" width="5.42578125" customWidth="1"/>
    <col min="1800" max="1800" width="5" customWidth="1"/>
    <col min="1801" max="1801" width="5.28515625" customWidth="1"/>
    <col min="1802" max="1802" width="5" customWidth="1"/>
    <col min="1803" max="1803" width="7" customWidth="1"/>
    <col min="1804" max="1804" width="5.5703125" customWidth="1"/>
    <col min="1805" max="1805" width="5" customWidth="1"/>
    <col min="1806" max="1806" width="5.140625" customWidth="1"/>
    <col min="1807" max="1807" width="4.5703125" customWidth="1"/>
    <col min="1808" max="1808" width="19" customWidth="1"/>
    <col min="1809" max="1809" width="16.85546875" customWidth="1"/>
    <col min="1810" max="1810" width="13.5703125" customWidth="1"/>
    <col min="1811" max="1811" width="25" customWidth="1"/>
    <col min="2049" max="2049" width="56.5703125" customWidth="1"/>
    <col min="2050" max="2050" width="23.42578125" customWidth="1"/>
    <col min="2051" max="2051" width="17.85546875" customWidth="1"/>
    <col min="2052" max="2052" width="5.28515625" customWidth="1"/>
    <col min="2053" max="2053" width="6.28515625" customWidth="1"/>
    <col min="2054" max="2054" width="5.28515625" customWidth="1"/>
    <col min="2055" max="2055" width="5.42578125" customWidth="1"/>
    <col min="2056" max="2056" width="5" customWidth="1"/>
    <col min="2057" max="2057" width="5.28515625" customWidth="1"/>
    <col min="2058" max="2058" width="5" customWidth="1"/>
    <col min="2059" max="2059" width="7" customWidth="1"/>
    <col min="2060" max="2060" width="5.5703125" customWidth="1"/>
    <col min="2061" max="2061" width="5" customWidth="1"/>
    <col min="2062" max="2062" width="5.140625" customWidth="1"/>
    <col min="2063" max="2063" width="4.5703125" customWidth="1"/>
    <col min="2064" max="2064" width="19" customWidth="1"/>
    <col min="2065" max="2065" width="16.85546875" customWidth="1"/>
    <col min="2066" max="2066" width="13.5703125" customWidth="1"/>
    <col min="2067" max="2067" width="25" customWidth="1"/>
    <col min="2305" max="2305" width="56.5703125" customWidth="1"/>
    <col min="2306" max="2306" width="23.42578125" customWidth="1"/>
    <col min="2307" max="2307" width="17.85546875" customWidth="1"/>
    <col min="2308" max="2308" width="5.28515625" customWidth="1"/>
    <col min="2309" max="2309" width="6.28515625" customWidth="1"/>
    <col min="2310" max="2310" width="5.28515625" customWidth="1"/>
    <col min="2311" max="2311" width="5.42578125" customWidth="1"/>
    <col min="2312" max="2312" width="5" customWidth="1"/>
    <col min="2313" max="2313" width="5.28515625" customWidth="1"/>
    <col min="2314" max="2314" width="5" customWidth="1"/>
    <col min="2315" max="2315" width="7" customWidth="1"/>
    <col min="2316" max="2316" width="5.5703125" customWidth="1"/>
    <col min="2317" max="2317" width="5" customWidth="1"/>
    <col min="2318" max="2318" width="5.140625" customWidth="1"/>
    <col min="2319" max="2319" width="4.5703125" customWidth="1"/>
    <col min="2320" max="2320" width="19" customWidth="1"/>
    <col min="2321" max="2321" width="16.85546875" customWidth="1"/>
    <col min="2322" max="2322" width="13.5703125" customWidth="1"/>
    <col min="2323" max="2323" width="25" customWidth="1"/>
    <col min="2561" max="2561" width="56.5703125" customWidth="1"/>
    <col min="2562" max="2562" width="23.42578125" customWidth="1"/>
    <col min="2563" max="2563" width="17.85546875" customWidth="1"/>
    <col min="2564" max="2564" width="5.28515625" customWidth="1"/>
    <col min="2565" max="2565" width="6.28515625" customWidth="1"/>
    <col min="2566" max="2566" width="5.28515625" customWidth="1"/>
    <col min="2567" max="2567" width="5.42578125" customWidth="1"/>
    <col min="2568" max="2568" width="5" customWidth="1"/>
    <col min="2569" max="2569" width="5.28515625" customWidth="1"/>
    <col min="2570" max="2570" width="5" customWidth="1"/>
    <col min="2571" max="2571" width="7" customWidth="1"/>
    <col min="2572" max="2572" width="5.5703125" customWidth="1"/>
    <col min="2573" max="2573" width="5" customWidth="1"/>
    <col min="2574" max="2574" width="5.140625" customWidth="1"/>
    <col min="2575" max="2575" width="4.5703125" customWidth="1"/>
    <col min="2576" max="2576" width="19" customWidth="1"/>
    <col min="2577" max="2577" width="16.85546875" customWidth="1"/>
    <col min="2578" max="2578" width="13.5703125" customWidth="1"/>
    <col min="2579" max="2579" width="25" customWidth="1"/>
    <col min="2817" max="2817" width="56.5703125" customWidth="1"/>
    <col min="2818" max="2818" width="23.42578125" customWidth="1"/>
    <col min="2819" max="2819" width="17.85546875" customWidth="1"/>
    <col min="2820" max="2820" width="5.28515625" customWidth="1"/>
    <col min="2821" max="2821" width="6.28515625" customWidth="1"/>
    <col min="2822" max="2822" width="5.28515625" customWidth="1"/>
    <col min="2823" max="2823" width="5.42578125" customWidth="1"/>
    <col min="2824" max="2824" width="5" customWidth="1"/>
    <col min="2825" max="2825" width="5.28515625" customWidth="1"/>
    <col min="2826" max="2826" width="5" customWidth="1"/>
    <col min="2827" max="2827" width="7" customWidth="1"/>
    <col min="2828" max="2828" width="5.5703125" customWidth="1"/>
    <col min="2829" max="2829" width="5" customWidth="1"/>
    <col min="2830" max="2830" width="5.140625" customWidth="1"/>
    <col min="2831" max="2831" width="4.5703125" customWidth="1"/>
    <col min="2832" max="2832" width="19" customWidth="1"/>
    <col min="2833" max="2833" width="16.85546875" customWidth="1"/>
    <col min="2834" max="2834" width="13.5703125" customWidth="1"/>
    <col min="2835" max="2835" width="25" customWidth="1"/>
    <col min="3073" max="3073" width="56.5703125" customWidth="1"/>
    <col min="3074" max="3074" width="23.42578125" customWidth="1"/>
    <col min="3075" max="3075" width="17.85546875" customWidth="1"/>
    <col min="3076" max="3076" width="5.28515625" customWidth="1"/>
    <col min="3077" max="3077" width="6.28515625" customWidth="1"/>
    <col min="3078" max="3078" width="5.28515625" customWidth="1"/>
    <col min="3079" max="3079" width="5.42578125" customWidth="1"/>
    <col min="3080" max="3080" width="5" customWidth="1"/>
    <col min="3081" max="3081" width="5.28515625" customWidth="1"/>
    <col min="3082" max="3082" width="5" customWidth="1"/>
    <col min="3083" max="3083" width="7" customWidth="1"/>
    <col min="3084" max="3084" width="5.5703125" customWidth="1"/>
    <col min="3085" max="3085" width="5" customWidth="1"/>
    <col min="3086" max="3086" width="5.140625" customWidth="1"/>
    <col min="3087" max="3087" width="4.5703125" customWidth="1"/>
    <col min="3088" max="3088" width="19" customWidth="1"/>
    <col min="3089" max="3089" width="16.85546875" customWidth="1"/>
    <col min="3090" max="3090" width="13.5703125" customWidth="1"/>
    <col min="3091" max="3091" width="25" customWidth="1"/>
    <col min="3329" max="3329" width="56.5703125" customWidth="1"/>
    <col min="3330" max="3330" width="23.42578125" customWidth="1"/>
    <col min="3331" max="3331" width="17.85546875" customWidth="1"/>
    <col min="3332" max="3332" width="5.28515625" customWidth="1"/>
    <col min="3333" max="3333" width="6.28515625" customWidth="1"/>
    <col min="3334" max="3334" width="5.28515625" customWidth="1"/>
    <col min="3335" max="3335" width="5.42578125" customWidth="1"/>
    <col min="3336" max="3336" width="5" customWidth="1"/>
    <col min="3337" max="3337" width="5.28515625" customWidth="1"/>
    <col min="3338" max="3338" width="5" customWidth="1"/>
    <col min="3339" max="3339" width="7" customWidth="1"/>
    <col min="3340" max="3340" width="5.5703125" customWidth="1"/>
    <col min="3341" max="3341" width="5" customWidth="1"/>
    <col min="3342" max="3342" width="5.140625" customWidth="1"/>
    <col min="3343" max="3343" width="4.5703125" customWidth="1"/>
    <col min="3344" max="3344" width="19" customWidth="1"/>
    <col min="3345" max="3345" width="16.85546875" customWidth="1"/>
    <col min="3346" max="3346" width="13.5703125" customWidth="1"/>
    <col min="3347" max="3347" width="25" customWidth="1"/>
    <col min="3585" max="3585" width="56.5703125" customWidth="1"/>
    <col min="3586" max="3586" width="23.42578125" customWidth="1"/>
    <col min="3587" max="3587" width="17.85546875" customWidth="1"/>
    <col min="3588" max="3588" width="5.28515625" customWidth="1"/>
    <col min="3589" max="3589" width="6.28515625" customWidth="1"/>
    <col min="3590" max="3590" width="5.28515625" customWidth="1"/>
    <col min="3591" max="3591" width="5.42578125" customWidth="1"/>
    <col min="3592" max="3592" width="5" customWidth="1"/>
    <col min="3593" max="3593" width="5.28515625" customWidth="1"/>
    <col min="3594" max="3594" width="5" customWidth="1"/>
    <col min="3595" max="3595" width="7" customWidth="1"/>
    <col min="3596" max="3596" width="5.5703125" customWidth="1"/>
    <col min="3597" max="3597" width="5" customWidth="1"/>
    <col min="3598" max="3598" width="5.140625" customWidth="1"/>
    <col min="3599" max="3599" width="4.5703125" customWidth="1"/>
    <col min="3600" max="3600" width="19" customWidth="1"/>
    <col min="3601" max="3601" width="16.85546875" customWidth="1"/>
    <col min="3602" max="3602" width="13.5703125" customWidth="1"/>
    <col min="3603" max="3603" width="25" customWidth="1"/>
    <col min="3841" max="3841" width="56.5703125" customWidth="1"/>
    <col min="3842" max="3842" width="23.42578125" customWidth="1"/>
    <col min="3843" max="3843" width="17.85546875" customWidth="1"/>
    <col min="3844" max="3844" width="5.28515625" customWidth="1"/>
    <col min="3845" max="3845" width="6.28515625" customWidth="1"/>
    <col min="3846" max="3846" width="5.28515625" customWidth="1"/>
    <col min="3847" max="3847" width="5.42578125" customWidth="1"/>
    <col min="3848" max="3848" width="5" customWidth="1"/>
    <col min="3849" max="3849" width="5.28515625" customWidth="1"/>
    <col min="3850" max="3850" width="5" customWidth="1"/>
    <col min="3851" max="3851" width="7" customWidth="1"/>
    <col min="3852" max="3852" width="5.5703125" customWidth="1"/>
    <col min="3853" max="3853" width="5" customWidth="1"/>
    <col min="3854" max="3854" width="5.140625" customWidth="1"/>
    <col min="3855" max="3855" width="4.5703125" customWidth="1"/>
    <col min="3856" max="3856" width="19" customWidth="1"/>
    <col min="3857" max="3857" width="16.85546875" customWidth="1"/>
    <col min="3858" max="3858" width="13.5703125" customWidth="1"/>
    <col min="3859" max="3859" width="25" customWidth="1"/>
    <col min="4097" max="4097" width="56.5703125" customWidth="1"/>
    <col min="4098" max="4098" width="23.42578125" customWidth="1"/>
    <col min="4099" max="4099" width="17.85546875" customWidth="1"/>
    <col min="4100" max="4100" width="5.28515625" customWidth="1"/>
    <col min="4101" max="4101" width="6.28515625" customWidth="1"/>
    <col min="4102" max="4102" width="5.28515625" customWidth="1"/>
    <col min="4103" max="4103" width="5.42578125" customWidth="1"/>
    <col min="4104" max="4104" width="5" customWidth="1"/>
    <col min="4105" max="4105" width="5.28515625" customWidth="1"/>
    <col min="4106" max="4106" width="5" customWidth="1"/>
    <col min="4107" max="4107" width="7" customWidth="1"/>
    <col min="4108" max="4108" width="5.5703125" customWidth="1"/>
    <col min="4109" max="4109" width="5" customWidth="1"/>
    <col min="4110" max="4110" width="5.140625" customWidth="1"/>
    <col min="4111" max="4111" width="4.5703125" customWidth="1"/>
    <col min="4112" max="4112" width="19" customWidth="1"/>
    <col min="4113" max="4113" width="16.85546875" customWidth="1"/>
    <col min="4114" max="4114" width="13.5703125" customWidth="1"/>
    <col min="4115" max="4115" width="25" customWidth="1"/>
    <col min="4353" max="4353" width="56.5703125" customWidth="1"/>
    <col min="4354" max="4354" width="23.42578125" customWidth="1"/>
    <col min="4355" max="4355" width="17.85546875" customWidth="1"/>
    <col min="4356" max="4356" width="5.28515625" customWidth="1"/>
    <col min="4357" max="4357" width="6.28515625" customWidth="1"/>
    <col min="4358" max="4358" width="5.28515625" customWidth="1"/>
    <col min="4359" max="4359" width="5.42578125" customWidth="1"/>
    <col min="4360" max="4360" width="5" customWidth="1"/>
    <col min="4361" max="4361" width="5.28515625" customWidth="1"/>
    <col min="4362" max="4362" width="5" customWidth="1"/>
    <col min="4363" max="4363" width="7" customWidth="1"/>
    <col min="4364" max="4364" width="5.5703125" customWidth="1"/>
    <col min="4365" max="4365" width="5" customWidth="1"/>
    <col min="4366" max="4366" width="5.140625" customWidth="1"/>
    <col min="4367" max="4367" width="4.5703125" customWidth="1"/>
    <col min="4368" max="4368" width="19" customWidth="1"/>
    <col min="4369" max="4369" width="16.85546875" customWidth="1"/>
    <col min="4370" max="4370" width="13.5703125" customWidth="1"/>
    <col min="4371" max="4371" width="25" customWidth="1"/>
    <col min="4609" max="4609" width="56.5703125" customWidth="1"/>
    <col min="4610" max="4610" width="23.42578125" customWidth="1"/>
    <col min="4611" max="4611" width="17.85546875" customWidth="1"/>
    <col min="4612" max="4612" width="5.28515625" customWidth="1"/>
    <col min="4613" max="4613" width="6.28515625" customWidth="1"/>
    <col min="4614" max="4614" width="5.28515625" customWidth="1"/>
    <col min="4615" max="4615" width="5.42578125" customWidth="1"/>
    <col min="4616" max="4616" width="5" customWidth="1"/>
    <col min="4617" max="4617" width="5.28515625" customWidth="1"/>
    <col min="4618" max="4618" width="5" customWidth="1"/>
    <col min="4619" max="4619" width="7" customWidth="1"/>
    <col min="4620" max="4620" width="5.5703125" customWidth="1"/>
    <col min="4621" max="4621" width="5" customWidth="1"/>
    <col min="4622" max="4622" width="5.140625" customWidth="1"/>
    <col min="4623" max="4623" width="4.5703125" customWidth="1"/>
    <col min="4624" max="4624" width="19" customWidth="1"/>
    <col min="4625" max="4625" width="16.85546875" customWidth="1"/>
    <col min="4626" max="4626" width="13.5703125" customWidth="1"/>
    <col min="4627" max="4627" width="25" customWidth="1"/>
    <col min="4865" max="4865" width="56.5703125" customWidth="1"/>
    <col min="4866" max="4866" width="23.42578125" customWidth="1"/>
    <col min="4867" max="4867" width="17.85546875" customWidth="1"/>
    <col min="4868" max="4868" width="5.28515625" customWidth="1"/>
    <col min="4869" max="4869" width="6.28515625" customWidth="1"/>
    <col min="4870" max="4870" width="5.28515625" customWidth="1"/>
    <col min="4871" max="4871" width="5.42578125" customWidth="1"/>
    <col min="4872" max="4872" width="5" customWidth="1"/>
    <col min="4873" max="4873" width="5.28515625" customWidth="1"/>
    <col min="4874" max="4874" width="5" customWidth="1"/>
    <col min="4875" max="4875" width="7" customWidth="1"/>
    <col min="4876" max="4876" width="5.5703125" customWidth="1"/>
    <col min="4877" max="4877" width="5" customWidth="1"/>
    <col min="4878" max="4878" width="5.140625" customWidth="1"/>
    <col min="4879" max="4879" width="4.5703125" customWidth="1"/>
    <col min="4880" max="4880" width="19" customWidth="1"/>
    <col min="4881" max="4881" width="16.85546875" customWidth="1"/>
    <col min="4882" max="4882" width="13.5703125" customWidth="1"/>
    <col min="4883" max="4883" width="25" customWidth="1"/>
    <col min="5121" max="5121" width="56.5703125" customWidth="1"/>
    <col min="5122" max="5122" width="23.42578125" customWidth="1"/>
    <col min="5123" max="5123" width="17.85546875" customWidth="1"/>
    <col min="5124" max="5124" width="5.28515625" customWidth="1"/>
    <col min="5125" max="5125" width="6.28515625" customWidth="1"/>
    <col min="5126" max="5126" width="5.28515625" customWidth="1"/>
    <col min="5127" max="5127" width="5.42578125" customWidth="1"/>
    <col min="5128" max="5128" width="5" customWidth="1"/>
    <col min="5129" max="5129" width="5.28515625" customWidth="1"/>
    <col min="5130" max="5130" width="5" customWidth="1"/>
    <col min="5131" max="5131" width="7" customWidth="1"/>
    <col min="5132" max="5132" width="5.5703125" customWidth="1"/>
    <col min="5133" max="5133" width="5" customWidth="1"/>
    <col min="5134" max="5134" width="5.140625" customWidth="1"/>
    <col min="5135" max="5135" width="4.5703125" customWidth="1"/>
    <col min="5136" max="5136" width="19" customWidth="1"/>
    <col min="5137" max="5137" width="16.85546875" customWidth="1"/>
    <col min="5138" max="5138" width="13.5703125" customWidth="1"/>
    <col min="5139" max="5139" width="25" customWidth="1"/>
    <col min="5377" max="5377" width="56.5703125" customWidth="1"/>
    <col min="5378" max="5378" width="23.42578125" customWidth="1"/>
    <col min="5379" max="5379" width="17.85546875" customWidth="1"/>
    <col min="5380" max="5380" width="5.28515625" customWidth="1"/>
    <col min="5381" max="5381" width="6.28515625" customWidth="1"/>
    <col min="5382" max="5382" width="5.28515625" customWidth="1"/>
    <col min="5383" max="5383" width="5.42578125" customWidth="1"/>
    <col min="5384" max="5384" width="5" customWidth="1"/>
    <col min="5385" max="5385" width="5.28515625" customWidth="1"/>
    <col min="5386" max="5386" width="5" customWidth="1"/>
    <col min="5387" max="5387" width="7" customWidth="1"/>
    <col min="5388" max="5388" width="5.5703125" customWidth="1"/>
    <col min="5389" max="5389" width="5" customWidth="1"/>
    <col min="5390" max="5390" width="5.140625" customWidth="1"/>
    <col min="5391" max="5391" width="4.5703125" customWidth="1"/>
    <col min="5392" max="5392" width="19" customWidth="1"/>
    <col min="5393" max="5393" width="16.85546875" customWidth="1"/>
    <col min="5394" max="5394" width="13.5703125" customWidth="1"/>
    <col min="5395" max="5395" width="25" customWidth="1"/>
    <col min="5633" max="5633" width="56.5703125" customWidth="1"/>
    <col min="5634" max="5634" width="23.42578125" customWidth="1"/>
    <col min="5635" max="5635" width="17.85546875" customWidth="1"/>
    <col min="5636" max="5636" width="5.28515625" customWidth="1"/>
    <col min="5637" max="5637" width="6.28515625" customWidth="1"/>
    <col min="5638" max="5638" width="5.28515625" customWidth="1"/>
    <col min="5639" max="5639" width="5.42578125" customWidth="1"/>
    <col min="5640" max="5640" width="5" customWidth="1"/>
    <col min="5641" max="5641" width="5.28515625" customWidth="1"/>
    <col min="5642" max="5642" width="5" customWidth="1"/>
    <col min="5643" max="5643" width="7" customWidth="1"/>
    <col min="5644" max="5644" width="5.5703125" customWidth="1"/>
    <col min="5645" max="5645" width="5" customWidth="1"/>
    <col min="5646" max="5646" width="5.140625" customWidth="1"/>
    <col min="5647" max="5647" width="4.5703125" customWidth="1"/>
    <col min="5648" max="5648" width="19" customWidth="1"/>
    <col min="5649" max="5649" width="16.85546875" customWidth="1"/>
    <col min="5650" max="5650" width="13.5703125" customWidth="1"/>
    <col min="5651" max="5651" width="25" customWidth="1"/>
    <col min="5889" max="5889" width="56.5703125" customWidth="1"/>
    <col min="5890" max="5890" width="23.42578125" customWidth="1"/>
    <col min="5891" max="5891" width="17.85546875" customWidth="1"/>
    <col min="5892" max="5892" width="5.28515625" customWidth="1"/>
    <col min="5893" max="5893" width="6.28515625" customWidth="1"/>
    <col min="5894" max="5894" width="5.28515625" customWidth="1"/>
    <col min="5895" max="5895" width="5.42578125" customWidth="1"/>
    <col min="5896" max="5896" width="5" customWidth="1"/>
    <col min="5897" max="5897" width="5.28515625" customWidth="1"/>
    <col min="5898" max="5898" width="5" customWidth="1"/>
    <col min="5899" max="5899" width="7" customWidth="1"/>
    <col min="5900" max="5900" width="5.5703125" customWidth="1"/>
    <col min="5901" max="5901" width="5" customWidth="1"/>
    <col min="5902" max="5902" width="5.140625" customWidth="1"/>
    <col min="5903" max="5903" width="4.5703125" customWidth="1"/>
    <col min="5904" max="5904" width="19" customWidth="1"/>
    <col min="5905" max="5905" width="16.85546875" customWidth="1"/>
    <col min="5906" max="5906" width="13.5703125" customWidth="1"/>
    <col min="5907" max="5907" width="25" customWidth="1"/>
    <col min="6145" max="6145" width="56.5703125" customWidth="1"/>
    <col min="6146" max="6146" width="23.42578125" customWidth="1"/>
    <col min="6147" max="6147" width="17.85546875" customWidth="1"/>
    <col min="6148" max="6148" width="5.28515625" customWidth="1"/>
    <col min="6149" max="6149" width="6.28515625" customWidth="1"/>
    <col min="6150" max="6150" width="5.28515625" customWidth="1"/>
    <col min="6151" max="6151" width="5.42578125" customWidth="1"/>
    <col min="6152" max="6152" width="5" customWidth="1"/>
    <col min="6153" max="6153" width="5.28515625" customWidth="1"/>
    <col min="6154" max="6154" width="5" customWidth="1"/>
    <col min="6155" max="6155" width="7" customWidth="1"/>
    <col min="6156" max="6156" width="5.5703125" customWidth="1"/>
    <col min="6157" max="6157" width="5" customWidth="1"/>
    <col min="6158" max="6158" width="5.140625" customWidth="1"/>
    <col min="6159" max="6159" width="4.5703125" customWidth="1"/>
    <col min="6160" max="6160" width="19" customWidth="1"/>
    <col min="6161" max="6161" width="16.85546875" customWidth="1"/>
    <col min="6162" max="6162" width="13.5703125" customWidth="1"/>
    <col min="6163" max="6163" width="25" customWidth="1"/>
    <col min="6401" max="6401" width="56.5703125" customWidth="1"/>
    <col min="6402" max="6402" width="23.42578125" customWidth="1"/>
    <col min="6403" max="6403" width="17.85546875" customWidth="1"/>
    <col min="6404" max="6404" width="5.28515625" customWidth="1"/>
    <col min="6405" max="6405" width="6.28515625" customWidth="1"/>
    <col min="6406" max="6406" width="5.28515625" customWidth="1"/>
    <col min="6407" max="6407" width="5.42578125" customWidth="1"/>
    <col min="6408" max="6408" width="5" customWidth="1"/>
    <col min="6409" max="6409" width="5.28515625" customWidth="1"/>
    <col min="6410" max="6410" width="5" customWidth="1"/>
    <col min="6411" max="6411" width="7" customWidth="1"/>
    <col min="6412" max="6412" width="5.5703125" customWidth="1"/>
    <col min="6413" max="6413" width="5" customWidth="1"/>
    <col min="6414" max="6414" width="5.140625" customWidth="1"/>
    <col min="6415" max="6415" width="4.5703125" customWidth="1"/>
    <col min="6416" max="6416" width="19" customWidth="1"/>
    <col min="6417" max="6417" width="16.85546875" customWidth="1"/>
    <col min="6418" max="6418" width="13.5703125" customWidth="1"/>
    <col min="6419" max="6419" width="25" customWidth="1"/>
    <col min="6657" max="6657" width="56.5703125" customWidth="1"/>
    <col min="6658" max="6658" width="23.42578125" customWidth="1"/>
    <col min="6659" max="6659" width="17.85546875" customWidth="1"/>
    <col min="6660" max="6660" width="5.28515625" customWidth="1"/>
    <col min="6661" max="6661" width="6.28515625" customWidth="1"/>
    <col min="6662" max="6662" width="5.28515625" customWidth="1"/>
    <col min="6663" max="6663" width="5.42578125" customWidth="1"/>
    <col min="6664" max="6664" width="5" customWidth="1"/>
    <col min="6665" max="6665" width="5.28515625" customWidth="1"/>
    <col min="6666" max="6666" width="5" customWidth="1"/>
    <col min="6667" max="6667" width="7" customWidth="1"/>
    <col min="6668" max="6668" width="5.5703125" customWidth="1"/>
    <col min="6669" max="6669" width="5" customWidth="1"/>
    <col min="6670" max="6670" width="5.140625" customWidth="1"/>
    <col min="6671" max="6671" width="4.5703125" customWidth="1"/>
    <col min="6672" max="6672" width="19" customWidth="1"/>
    <col min="6673" max="6673" width="16.85546875" customWidth="1"/>
    <col min="6674" max="6674" width="13.5703125" customWidth="1"/>
    <col min="6675" max="6675" width="25" customWidth="1"/>
    <col min="6913" max="6913" width="56.5703125" customWidth="1"/>
    <col min="6914" max="6914" width="23.42578125" customWidth="1"/>
    <col min="6915" max="6915" width="17.85546875" customWidth="1"/>
    <col min="6916" max="6916" width="5.28515625" customWidth="1"/>
    <col min="6917" max="6917" width="6.28515625" customWidth="1"/>
    <col min="6918" max="6918" width="5.28515625" customWidth="1"/>
    <col min="6919" max="6919" width="5.42578125" customWidth="1"/>
    <col min="6920" max="6920" width="5" customWidth="1"/>
    <col min="6921" max="6921" width="5.28515625" customWidth="1"/>
    <col min="6922" max="6922" width="5" customWidth="1"/>
    <col min="6923" max="6923" width="7" customWidth="1"/>
    <col min="6924" max="6924" width="5.5703125" customWidth="1"/>
    <col min="6925" max="6925" width="5" customWidth="1"/>
    <col min="6926" max="6926" width="5.140625" customWidth="1"/>
    <col min="6927" max="6927" width="4.5703125" customWidth="1"/>
    <col min="6928" max="6928" width="19" customWidth="1"/>
    <col min="6929" max="6929" width="16.85546875" customWidth="1"/>
    <col min="6930" max="6930" width="13.5703125" customWidth="1"/>
    <col min="6931" max="6931" width="25" customWidth="1"/>
    <col min="7169" max="7169" width="56.5703125" customWidth="1"/>
    <col min="7170" max="7170" width="23.42578125" customWidth="1"/>
    <col min="7171" max="7171" width="17.85546875" customWidth="1"/>
    <col min="7172" max="7172" width="5.28515625" customWidth="1"/>
    <col min="7173" max="7173" width="6.28515625" customWidth="1"/>
    <col min="7174" max="7174" width="5.28515625" customWidth="1"/>
    <col min="7175" max="7175" width="5.42578125" customWidth="1"/>
    <col min="7176" max="7176" width="5" customWidth="1"/>
    <col min="7177" max="7177" width="5.28515625" customWidth="1"/>
    <col min="7178" max="7178" width="5" customWidth="1"/>
    <col min="7179" max="7179" width="7" customWidth="1"/>
    <col min="7180" max="7180" width="5.5703125" customWidth="1"/>
    <col min="7181" max="7181" width="5" customWidth="1"/>
    <col min="7182" max="7182" width="5.140625" customWidth="1"/>
    <col min="7183" max="7183" width="4.5703125" customWidth="1"/>
    <col min="7184" max="7184" width="19" customWidth="1"/>
    <col min="7185" max="7185" width="16.85546875" customWidth="1"/>
    <col min="7186" max="7186" width="13.5703125" customWidth="1"/>
    <col min="7187" max="7187" width="25" customWidth="1"/>
    <col min="7425" max="7425" width="56.5703125" customWidth="1"/>
    <col min="7426" max="7426" width="23.42578125" customWidth="1"/>
    <col min="7427" max="7427" width="17.85546875" customWidth="1"/>
    <col min="7428" max="7428" width="5.28515625" customWidth="1"/>
    <col min="7429" max="7429" width="6.28515625" customWidth="1"/>
    <col min="7430" max="7430" width="5.28515625" customWidth="1"/>
    <col min="7431" max="7431" width="5.42578125" customWidth="1"/>
    <col min="7432" max="7432" width="5" customWidth="1"/>
    <col min="7433" max="7433" width="5.28515625" customWidth="1"/>
    <col min="7434" max="7434" width="5" customWidth="1"/>
    <col min="7435" max="7435" width="7" customWidth="1"/>
    <col min="7436" max="7436" width="5.5703125" customWidth="1"/>
    <col min="7437" max="7437" width="5" customWidth="1"/>
    <col min="7438" max="7438" width="5.140625" customWidth="1"/>
    <col min="7439" max="7439" width="4.5703125" customWidth="1"/>
    <col min="7440" max="7440" width="19" customWidth="1"/>
    <col min="7441" max="7441" width="16.85546875" customWidth="1"/>
    <col min="7442" max="7442" width="13.5703125" customWidth="1"/>
    <col min="7443" max="7443" width="25" customWidth="1"/>
    <col min="7681" max="7681" width="56.5703125" customWidth="1"/>
    <col min="7682" max="7682" width="23.42578125" customWidth="1"/>
    <col min="7683" max="7683" width="17.85546875" customWidth="1"/>
    <col min="7684" max="7684" width="5.28515625" customWidth="1"/>
    <col min="7685" max="7685" width="6.28515625" customWidth="1"/>
    <col min="7686" max="7686" width="5.28515625" customWidth="1"/>
    <col min="7687" max="7687" width="5.42578125" customWidth="1"/>
    <col min="7688" max="7688" width="5" customWidth="1"/>
    <col min="7689" max="7689" width="5.28515625" customWidth="1"/>
    <col min="7690" max="7690" width="5" customWidth="1"/>
    <col min="7691" max="7691" width="7" customWidth="1"/>
    <col min="7692" max="7692" width="5.5703125" customWidth="1"/>
    <col min="7693" max="7693" width="5" customWidth="1"/>
    <col min="7694" max="7694" width="5.140625" customWidth="1"/>
    <col min="7695" max="7695" width="4.5703125" customWidth="1"/>
    <col min="7696" max="7696" width="19" customWidth="1"/>
    <col min="7697" max="7697" width="16.85546875" customWidth="1"/>
    <col min="7698" max="7698" width="13.5703125" customWidth="1"/>
    <col min="7699" max="7699" width="25" customWidth="1"/>
    <col min="7937" max="7937" width="56.5703125" customWidth="1"/>
    <col min="7938" max="7938" width="23.42578125" customWidth="1"/>
    <col min="7939" max="7939" width="17.85546875" customWidth="1"/>
    <col min="7940" max="7940" width="5.28515625" customWidth="1"/>
    <col min="7941" max="7941" width="6.28515625" customWidth="1"/>
    <col min="7942" max="7942" width="5.28515625" customWidth="1"/>
    <col min="7943" max="7943" width="5.42578125" customWidth="1"/>
    <col min="7944" max="7944" width="5" customWidth="1"/>
    <col min="7945" max="7945" width="5.28515625" customWidth="1"/>
    <col min="7946" max="7946" width="5" customWidth="1"/>
    <col min="7947" max="7947" width="7" customWidth="1"/>
    <col min="7948" max="7948" width="5.5703125" customWidth="1"/>
    <col min="7949" max="7949" width="5" customWidth="1"/>
    <col min="7950" max="7950" width="5.140625" customWidth="1"/>
    <col min="7951" max="7951" width="4.5703125" customWidth="1"/>
    <col min="7952" max="7952" width="19" customWidth="1"/>
    <col min="7953" max="7953" width="16.85546875" customWidth="1"/>
    <col min="7954" max="7954" width="13.5703125" customWidth="1"/>
    <col min="7955" max="7955" width="25" customWidth="1"/>
    <col min="8193" max="8193" width="56.5703125" customWidth="1"/>
    <col min="8194" max="8194" width="23.42578125" customWidth="1"/>
    <col min="8195" max="8195" width="17.85546875" customWidth="1"/>
    <col min="8196" max="8196" width="5.28515625" customWidth="1"/>
    <col min="8197" max="8197" width="6.28515625" customWidth="1"/>
    <col min="8198" max="8198" width="5.28515625" customWidth="1"/>
    <col min="8199" max="8199" width="5.42578125" customWidth="1"/>
    <col min="8200" max="8200" width="5" customWidth="1"/>
    <col min="8201" max="8201" width="5.28515625" customWidth="1"/>
    <col min="8202" max="8202" width="5" customWidth="1"/>
    <col min="8203" max="8203" width="7" customWidth="1"/>
    <col min="8204" max="8204" width="5.5703125" customWidth="1"/>
    <col min="8205" max="8205" width="5" customWidth="1"/>
    <col min="8206" max="8206" width="5.140625" customWidth="1"/>
    <col min="8207" max="8207" width="4.5703125" customWidth="1"/>
    <col min="8208" max="8208" width="19" customWidth="1"/>
    <col min="8209" max="8209" width="16.85546875" customWidth="1"/>
    <col min="8210" max="8210" width="13.5703125" customWidth="1"/>
    <col min="8211" max="8211" width="25" customWidth="1"/>
    <col min="8449" max="8449" width="56.5703125" customWidth="1"/>
    <col min="8450" max="8450" width="23.42578125" customWidth="1"/>
    <col min="8451" max="8451" width="17.85546875" customWidth="1"/>
    <col min="8452" max="8452" width="5.28515625" customWidth="1"/>
    <col min="8453" max="8453" width="6.28515625" customWidth="1"/>
    <col min="8454" max="8454" width="5.28515625" customWidth="1"/>
    <col min="8455" max="8455" width="5.42578125" customWidth="1"/>
    <col min="8456" max="8456" width="5" customWidth="1"/>
    <col min="8457" max="8457" width="5.28515625" customWidth="1"/>
    <col min="8458" max="8458" width="5" customWidth="1"/>
    <col min="8459" max="8459" width="7" customWidth="1"/>
    <col min="8460" max="8460" width="5.5703125" customWidth="1"/>
    <col min="8461" max="8461" width="5" customWidth="1"/>
    <col min="8462" max="8462" width="5.140625" customWidth="1"/>
    <col min="8463" max="8463" width="4.5703125" customWidth="1"/>
    <col min="8464" max="8464" width="19" customWidth="1"/>
    <col min="8465" max="8465" width="16.85546875" customWidth="1"/>
    <col min="8466" max="8466" width="13.5703125" customWidth="1"/>
    <col min="8467" max="8467" width="25" customWidth="1"/>
    <col min="8705" max="8705" width="56.5703125" customWidth="1"/>
    <col min="8706" max="8706" width="23.42578125" customWidth="1"/>
    <col min="8707" max="8707" width="17.85546875" customWidth="1"/>
    <col min="8708" max="8708" width="5.28515625" customWidth="1"/>
    <col min="8709" max="8709" width="6.28515625" customWidth="1"/>
    <col min="8710" max="8710" width="5.28515625" customWidth="1"/>
    <col min="8711" max="8711" width="5.42578125" customWidth="1"/>
    <col min="8712" max="8712" width="5" customWidth="1"/>
    <col min="8713" max="8713" width="5.28515625" customWidth="1"/>
    <col min="8714" max="8714" width="5" customWidth="1"/>
    <col min="8715" max="8715" width="7" customWidth="1"/>
    <col min="8716" max="8716" width="5.5703125" customWidth="1"/>
    <col min="8717" max="8717" width="5" customWidth="1"/>
    <col min="8718" max="8718" width="5.140625" customWidth="1"/>
    <col min="8719" max="8719" width="4.5703125" customWidth="1"/>
    <col min="8720" max="8720" width="19" customWidth="1"/>
    <col min="8721" max="8721" width="16.85546875" customWidth="1"/>
    <col min="8722" max="8722" width="13.5703125" customWidth="1"/>
    <col min="8723" max="8723" width="25" customWidth="1"/>
    <col min="8961" max="8961" width="56.5703125" customWidth="1"/>
    <col min="8962" max="8962" width="23.42578125" customWidth="1"/>
    <col min="8963" max="8963" width="17.85546875" customWidth="1"/>
    <col min="8964" max="8964" width="5.28515625" customWidth="1"/>
    <col min="8965" max="8965" width="6.28515625" customWidth="1"/>
    <col min="8966" max="8966" width="5.28515625" customWidth="1"/>
    <col min="8967" max="8967" width="5.42578125" customWidth="1"/>
    <col min="8968" max="8968" width="5" customWidth="1"/>
    <col min="8969" max="8969" width="5.28515625" customWidth="1"/>
    <col min="8970" max="8970" width="5" customWidth="1"/>
    <col min="8971" max="8971" width="7" customWidth="1"/>
    <col min="8972" max="8972" width="5.5703125" customWidth="1"/>
    <col min="8973" max="8973" width="5" customWidth="1"/>
    <col min="8974" max="8974" width="5.140625" customWidth="1"/>
    <col min="8975" max="8975" width="4.5703125" customWidth="1"/>
    <col min="8976" max="8976" width="19" customWidth="1"/>
    <col min="8977" max="8977" width="16.85546875" customWidth="1"/>
    <col min="8978" max="8978" width="13.5703125" customWidth="1"/>
    <col min="8979" max="8979" width="25" customWidth="1"/>
    <col min="9217" max="9217" width="56.5703125" customWidth="1"/>
    <col min="9218" max="9218" width="23.42578125" customWidth="1"/>
    <col min="9219" max="9219" width="17.85546875" customWidth="1"/>
    <col min="9220" max="9220" width="5.28515625" customWidth="1"/>
    <col min="9221" max="9221" width="6.28515625" customWidth="1"/>
    <col min="9222" max="9222" width="5.28515625" customWidth="1"/>
    <col min="9223" max="9223" width="5.42578125" customWidth="1"/>
    <col min="9224" max="9224" width="5" customWidth="1"/>
    <col min="9225" max="9225" width="5.28515625" customWidth="1"/>
    <col min="9226" max="9226" width="5" customWidth="1"/>
    <col min="9227" max="9227" width="7" customWidth="1"/>
    <col min="9228" max="9228" width="5.5703125" customWidth="1"/>
    <col min="9229" max="9229" width="5" customWidth="1"/>
    <col min="9230" max="9230" width="5.140625" customWidth="1"/>
    <col min="9231" max="9231" width="4.5703125" customWidth="1"/>
    <col min="9232" max="9232" width="19" customWidth="1"/>
    <col min="9233" max="9233" width="16.85546875" customWidth="1"/>
    <col min="9234" max="9234" width="13.5703125" customWidth="1"/>
    <col min="9235" max="9235" width="25" customWidth="1"/>
    <col min="9473" max="9473" width="56.5703125" customWidth="1"/>
    <col min="9474" max="9474" width="23.42578125" customWidth="1"/>
    <col min="9475" max="9475" width="17.85546875" customWidth="1"/>
    <col min="9476" max="9476" width="5.28515625" customWidth="1"/>
    <col min="9477" max="9477" width="6.28515625" customWidth="1"/>
    <col min="9478" max="9478" width="5.28515625" customWidth="1"/>
    <col min="9479" max="9479" width="5.42578125" customWidth="1"/>
    <col min="9480" max="9480" width="5" customWidth="1"/>
    <col min="9481" max="9481" width="5.28515625" customWidth="1"/>
    <col min="9482" max="9482" width="5" customWidth="1"/>
    <col min="9483" max="9483" width="7" customWidth="1"/>
    <col min="9484" max="9484" width="5.5703125" customWidth="1"/>
    <col min="9485" max="9485" width="5" customWidth="1"/>
    <col min="9486" max="9486" width="5.140625" customWidth="1"/>
    <col min="9487" max="9487" width="4.5703125" customWidth="1"/>
    <col min="9488" max="9488" width="19" customWidth="1"/>
    <col min="9489" max="9489" width="16.85546875" customWidth="1"/>
    <col min="9490" max="9490" width="13.5703125" customWidth="1"/>
    <col min="9491" max="9491" width="25" customWidth="1"/>
    <col min="9729" max="9729" width="56.5703125" customWidth="1"/>
    <col min="9730" max="9730" width="23.42578125" customWidth="1"/>
    <col min="9731" max="9731" width="17.85546875" customWidth="1"/>
    <col min="9732" max="9732" width="5.28515625" customWidth="1"/>
    <col min="9733" max="9733" width="6.28515625" customWidth="1"/>
    <col min="9734" max="9734" width="5.28515625" customWidth="1"/>
    <col min="9735" max="9735" width="5.42578125" customWidth="1"/>
    <col min="9736" max="9736" width="5" customWidth="1"/>
    <col min="9737" max="9737" width="5.28515625" customWidth="1"/>
    <col min="9738" max="9738" width="5" customWidth="1"/>
    <col min="9739" max="9739" width="7" customWidth="1"/>
    <col min="9740" max="9740" width="5.5703125" customWidth="1"/>
    <col min="9741" max="9741" width="5" customWidth="1"/>
    <col min="9742" max="9742" width="5.140625" customWidth="1"/>
    <col min="9743" max="9743" width="4.5703125" customWidth="1"/>
    <col min="9744" max="9744" width="19" customWidth="1"/>
    <col min="9745" max="9745" width="16.85546875" customWidth="1"/>
    <col min="9746" max="9746" width="13.5703125" customWidth="1"/>
    <col min="9747" max="9747" width="25" customWidth="1"/>
    <col min="9985" max="9985" width="56.5703125" customWidth="1"/>
    <col min="9986" max="9986" width="23.42578125" customWidth="1"/>
    <col min="9987" max="9987" width="17.85546875" customWidth="1"/>
    <col min="9988" max="9988" width="5.28515625" customWidth="1"/>
    <col min="9989" max="9989" width="6.28515625" customWidth="1"/>
    <col min="9990" max="9990" width="5.28515625" customWidth="1"/>
    <col min="9991" max="9991" width="5.42578125" customWidth="1"/>
    <col min="9992" max="9992" width="5" customWidth="1"/>
    <col min="9993" max="9993" width="5.28515625" customWidth="1"/>
    <col min="9994" max="9994" width="5" customWidth="1"/>
    <col min="9995" max="9995" width="7" customWidth="1"/>
    <col min="9996" max="9996" width="5.5703125" customWidth="1"/>
    <col min="9997" max="9997" width="5" customWidth="1"/>
    <col min="9998" max="9998" width="5.140625" customWidth="1"/>
    <col min="9999" max="9999" width="4.5703125" customWidth="1"/>
    <col min="10000" max="10000" width="19" customWidth="1"/>
    <col min="10001" max="10001" width="16.85546875" customWidth="1"/>
    <col min="10002" max="10002" width="13.5703125" customWidth="1"/>
    <col min="10003" max="10003" width="25" customWidth="1"/>
    <col min="10241" max="10241" width="56.5703125" customWidth="1"/>
    <col min="10242" max="10242" width="23.42578125" customWidth="1"/>
    <col min="10243" max="10243" width="17.85546875" customWidth="1"/>
    <col min="10244" max="10244" width="5.28515625" customWidth="1"/>
    <col min="10245" max="10245" width="6.28515625" customWidth="1"/>
    <col min="10246" max="10246" width="5.28515625" customWidth="1"/>
    <col min="10247" max="10247" width="5.42578125" customWidth="1"/>
    <col min="10248" max="10248" width="5" customWidth="1"/>
    <col min="10249" max="10249" width="5.28515625" customWidth="1"/>
    <col min="10250" max="10250" width="5" customWidth="1"/>
    <col min="10251" max="10251" width="7" customWidth="1"/>
    <col min="10252" max="10252" width="5.5703125" customWidth="1"/>
    <col min="10253" max="10253" width="5" customWidth="1"/>
    <col min="10254" max="10254" width="5.140625" customWidth="1"/>
    <col min="10255" max="10255" width="4.5703125" customWidth="1"/>
    <col min="10256" max="10256" width="19" customWidth="1"/>
    <col min="10257" max="10257" width="16.85546875" customWidth="1"/>
    <col min="10258" max="10258" width="13.5703125" customWidth="1"/>
    <col min="10259" max="10259" width="25" customWidth="1"/>
    <col min="10497" max="10497" width="56.5703125" customWidth="1"/>
    <col min="10498" max="10498" width="23.42578125" customWidth="1"/>
    <col min="10499" max="10499" width="17.85546875" customWidth="1"/>
    <col min="10500" max="10500" width="5.28515625" customWidth="1"/>
    <col min="10501" max="10501" width="6.28515625" customWidth="1"/>
    <col min="10502" max="10502" width="5.28515625" customWidth="1"/>
    <col min="10503" max="10503" width="5.42578125" customWidth="1"/>
    <col min="10504" max="10504" width="5" customWidth="1"/>
    <col min="10505" max="10505" width="5.28515625" customWidth="1"/>
    <col min="10506" max="10506" width="5" customWidth="1"/>
    <col min="10507" max="10507" width="7" customWidth="1"/>
    <col min="10508" max="10508" width="5.5703125" customWidth="1"/>
    <col min="10509" max="10509" width="5" customWidth="1"/>
    <col min="10510" max="10510" width="5.140625" customWidth="1"/>
    <col min="10511" max="10511" width="4.5703125" customWidth="1"/>
    <col min="10512" max="10512" width="19" customWidth="1"/>
    <col min="10513" max="10513" width="16.85546875" customWidth="1"/>
    <col min="10514" max="10514" width="13.5703125" customWidth="1"/>
    <col min="10515" max="10515" width="25" customWidth="1"/>
    <col min="10753" max="10753" width="56.5703125" customWidth="1"/>
    <col min="10754" max="10754" width="23.42578125" customWidth="1"/>
    <col min="10755" max="10755" width="17.85546875" customWidth="1"/>
    <col min="10756" max="10756" width="5.28515625" customWidth="1"/>
    <col min="10757" max="10757" width="6.28515625" customWidth="1"/>
    <col min="10758" max="10758" width="5.28515625" customWidth="1"/>
    <col min="10759" max="10759" width="5.42578125" customWidth="1"/>
    <col min="10760" max="10760" width="5" customWidth="1"/>
    <col min="10761" max="10761" width="5.28515625" customWidth="1"/>
    <col min="10762" max="10762" width="5" customWidth="1"/>
    <col min="10763" max="10763" width="7" customWidth="1"/>
    <col min="10764" max="10764" width="5.5703125" customWidth="1"/>
    <col min="10765" max="10765" width="5" customWidth="1"/>
    <col min="10766" max="10766" width="5.140625" customWidth="1"/>
    <col min="10767" max="10767" width="4.5703125" customWidth="1"/>
    <col min="10768" max="10768" width="19" customWidth="1"/>
    <col min="10769" max="10769" width="16.85546875" customWidth="1"/>
    <col min="10770" max="10770" width="13.5703125" customWidth="1"/>
    <col min="10771" max="10771" width="25" customWidth="1"/>
    <col min="11009" max="11009" width="56.5703125" customWidth="1"/>
    <col min="11010" max="11010" width="23.42578125" customWidth="1"/>
    <col min="11011" max="11011" width="17.85546875" customWidth="1"/>
    <col min="11012" max="11012" width="5.28515625" customWidth="1"/>
    <col min="11013" max="11013" width="6.28515625" customWidth="1"/>
    <col min="11014" max="11014" width="5.28515625" customWidth="1"/>
    <col min="11015" max="11015" width="5.42578125" customWidth="1"/>
    <col min="11016" max="11016" width="5" customWidth="1"/>
    <col min="11017" max="11017" width="5.28515625" customWidth="1"/>
    <col min="11018" max="11018" width="5" customWidth="1"/>
    <col min="11019" max="11019" width="7" customWidth="1"/>
    <col min="11020" max="11020" width="5.5703125" customWidth="1"/>
    <col min="11021" max="11021" width="5" customWidth="1"/>
    <col min="11022" max="11022" width="5.140625" customWidth="1"/>
    <col min="11023" max="11023" width="4.5703125" customWidth="1"/>
    <col min="11024" max="11024" width="19" customWidth="1"/>
    <col min="11025" max="11025" width="16.85546875" customWidth="1"/>
    <col min="11026" max="11026" width="13.5703125" customWidth="1"/>
    <col min="11027" max="11027" width="25" customWidth="1"/>
    <col min="11265" max="11265" width="56.5703125" customWidth="1"/>
    <col min="11266" max="11266" width="23.42578125" customWidth="1"/>
    <col min="11267" max="11267" width="17.85546875" customWidth="1"/>
    <col min="11268" max="11268" width="5.28515625" customWidth="1"/>
    <col min="11269" max="11269" width="6.28515625" customWidth="1"/>
    <col min="11270" max="11270" width="5.28515625" customWidth="1"/>
    <col min="11271" max="11271" width="5.42578125" customWidth="1"/>
    <col min="11272" max="11272" width="5" customWidth="1"/>
    <col min="11273" max="11273" width="5.28515625" customWidth="1"/>
    <col min="11274" max="11274" width="5" customWidth="1"/>
    <col min="11275" max="11275" width="7" customWidth="1"/>
    <col min="11276" max="11276" width="5.5703125" customWidth="1"/>
    <col min="11277" max="11277" width="5" customWidth="1"/>
    <col min="11278" max="11278" width="5.140625" customWidth="1"/>
    <col min="11279" max="11279" width="4.5703125" customWidth="1"/>
    <col min="11280" max="11280" width="19" customWidth="1"/>
    <col min="11281" max="11281" width="16.85546875" customWidth="1"/>
    <col min="11282" max="11282" width="13.5703125" customWidth="1"/>
    <col min="11283" max="11283" width="25" customWidth="1"/>
    <col min="11521" max="11521" width="56.5703125" customWidth="1"/>
    <col min="11522" max="11522" width="23.42578125" customWidth="1"/>
    <col min="11523" max="11523" width="17.85546875" customWidth="1"/>
    <col min="11524" max="11524" width="5.28515625" customWidth="1"/>
    <col min="11525" max="11525" width="6.28515625" customWidth="1"/>
    <col min="11526" max="11526" width="5.28515625" customWidth="1"/>
    <col min="11527" max="11527" width="5.42578125" customWidth="1"/>
    <col min="11528" max="11528" width="5" customWidth="1"/>
    <col min="11529" max="11529" width="5.28515625" customWidth="1"/>
    <col min="11530" max="11530" width="5" customWidth="1"/>
    <col min="11531" max="11531" width="7" customWidth="1"/>
    <col min="11532" max="11532" width="5.5703125" customWidth="1"/>
    <col min="11533" max="11533" width="5" customWidth="1"/>
    <col min="11534" max="11534" width="5.140625" customWidth="1"/>
    <col min="11535" max="11535" width="4.5703125" customWidth="1"/>
    <col min="11536" max="11536" width="19" customWidth="1"/>
    <col min="11537" max="11537" width="16.85546875" customWidth="1"/>
    <col min="11538" max="11538" width="13.5703125" customWidth="1"/>
    <col min="11539" max="11539" width="25" customWidth="1"/>
    <col min="11777" max="11777" width="56.5703125" customWidth="1"/>
    <col min="11778" max="11778" width="23.42578125" customWidth="1"/>
    <col min="11779" max="11779" width="17.85546875" customWidth="1"/>
    <col min="11780" max="11780" width="5.28515625" customWidth="1"/>
    <col min="11781" max="11781" width="6.28515625" customWidth="1"/>
    <col min="11782" max="11782" width="5.28515625" customWidth="1"/>
    <col min="11783" max="11783" width="5.42578125" customWidth="1"/>
    <col min="11784" max="11784" width="5" customWidth="1"/>
    <col min="11785" max="11785" width="5.28515625" customWidth="1"/>
    <col min="11786" max="11786" width="5" customWidth="1"/>
    <col min="11787" max="11787" width="7" customWidth="1"/>
    <col min="11788" max="11788" width="5.5703125" customWidth="1"/>
    <col min="11789" max="11789" width="5" customWidth="1"/>
    <col min="11790" max="11790" width="5.140625" customWidth="1"/>
    <col min="11791" max="11791" width="4.5703125" customWidth="1"/>
    <col min="11792" max="11792" width="19" customWidth="1"/>
    <col min="11793" max="11793" width="16.85546875" customWidth="1"/>
    <col min="11794" max="11794" width="13.5703125" customWidth="1"/>
    <col min="11795" max="11795" width="25" customWidth="1"/>
    <col min="12033" max="12033" width="56.5703125" customWidth="1"/>
    <col min="12034" max="12034" width="23.42578125" customWidth="1"/>
    <col min="12035" max="12035" width="17.85546875" customWidth="1"/>
    <col min="12036" max="12036" width="5.28515625" customWidth="1"/>
    <col min="12037" max="12037" width="6.28515625" customWidth="1"/>
    <col min="12038" max="12038" width="5.28515625" customWidth="1"/>
    <col min="12039" max="12039" width="5.42578125" customWidth="1"/>
    <col min="12040" max="12040" width="5" customWidth="1"/>
    <col min="12041" max="12041" width="5.28515625" customWidth="1"/>
    <col min="12042" max="12042" width="5" customWidth="1"/>
    <col min="12043" max="12043" width="7" customWidth="1"/>
    <col min="12044" max="12044" width="5.5703125" customWidth="1"/>
    <col min="12045" max="12045" width="5" customWidth="1"/>
    <col min="12046" max="12046" width="5.140625" customWidth="1"/>
    <col min="12047" max="12047" width="4.5703125" customWidth="1"/>
    <col min="12048" max="12048" width="19" customWidth="1"/>
    <col min="12049" max="12049" width="16.85546875" customWidth="1"/>
    <col min="12050" max="12050" width="13.5703125" customWidth="1"/>
    <col min="12051" max="12051" width="25" customWidth="1"/>
    <col min="12289" max="12289" width="56.5703125" customWidth="1"/>
    <col min="12290" max="12290" width="23.42578125" customWidth="1"/>
    <col min="12291" max="12291" width="17.85546875" customWidth="1"/>
    <col min="12292" max="12292" width="5.28515625" customWidth="1"/>
    <col min="12293" max="12293" width="6.28515625" customWidth="1"/>
    <col min="12294" max="12294" width="5.28515625" customWidth="1"/>
    <col min="12295" max="12295" width="5.42578125" customWidth="1"/>
    <col min="12296" max="12296" width="5" customWidth="1"/>
    <col min="12297" max="12297" width="5.28515625" customWidth="1"/>
    <col min="12298" max="12298" width="5" customWidth="1"/>
    <col min="12299" max="12299" width="7" customWidth="1"/>
    <col min="12300" max="12300" width="5.5703125" customWidth="1"/>
    <col min="12301" max="12301" width="5" customWidth="1"/>
    <col min="12302" max="12302" width="5.140625" customWidth="1"/>
    <col min="12303" max="12303" width="4.5703125" customWidth="1"/>
    <col min="12304" max="12304" width="19" customWidth="1"/>
    <col min="12305" max="12305" width="16.85546875" customWidth="1"/>
    <col min="12306" max="12306" width="13.5703125" customWidth="1"/>
    <col min="12307" max="12307" width="25" customWidth="1"/>
    <col min="12545" max="12545" width="56.5703125" customWidth="1"/>
    <col min="12546" max="12546" width="23.42578125" customWidth="1"/>
    <col min="12547" max="12547" width="17.85546875" customWidth="1"/>
    <col min="12548" max="12548" width="5.28515625" customWidth="1"/>
    <col min="12549" max="12549" width="6.28515625" customWidth="1"/>
    <col min="12550" max="12550" width="5.28515625" customWidth="1"/>
    <col min="12551" max="12551" width="5.42578125" customWidth="1"/>
    <col min="12552" max="12552" width="5" customWidth="1"/>
    <col min="12553" max="12553" width="5.28515625" customWidth="1"/>
    <col min="12554" max="12554" width="5" customWidth="1"/>
    <col min="12555" max="12555" width="7" customWidth="1"/>
    <col min="12556" max="12556" width="5.5703125" customWidth="1"/>
    <col min="12557" max="12557" width="5" customWidth="1"/>
    <col min="12558" max="12558" width="5.140625" customWidth="1"/>
    <col min="12559" max="12559" width="4.5703125" customWidth="1"/>
    <col min="12560" max="12560" width="19" customWidth="1"/>
    <col min="12561" max="12561" width="16.85546875" customWidth="1"/>
    <col min="12562" max="12562" width="13.5703125" customWidth="1"/>
    <col min="12563" max="12563" width="25" customWidth="1"/>
    <col min="12801" max="12801" width="56.5703125" customWidth="1"/>
    <col min="12802" max="12802" width="23.42578125" customWidth="1"/>
    <col min="12803" max="12803" width="17.85546875" customWidth="1"/>
    <col min="12804" max="12804" width="5.28515625" customWidth="1"/>
    <col min="12805" max="12805" width="6.28515625" customWidth="1"/>
    <col min="12806" max="12806" width="5.28515625" customWidth="1"/>
    <col min="12807" max="12807" width="5.42578125" customWidth="1"/>
    <col min="12808" max="12808" width="5" customWidth="1"/>
    <col min="12809" max="12809" width="5.28515625" customWidth="1"/>
    <col min="12810" max="12810" width="5" customWidth="1"/>
    <col min="12811" max="12811" width="7" customWidth="1"/>
    <col min="12812" max="12812" width="5.5703125" customWidth="1"/>
    <col min="12813" max="12813" width="5" customWidth="1"/>
    <col min="12814" max="12814" width="5.140625" customWidth="1"/>
    <col min="12815" max="12815" width="4.5703125" customWidth="1"/>
    <col min="12816" max="12816" width="19" customWidth="1"/>
    <col min="12817" max="12817" width="16.85546875" customWidth="1"/>
    <col min="12818" max="12818" width="13.5703125" customWidth="1"/>
    <col min="12819" max="12819" width="25" customWidth="1"/>
    <col min="13057" max="13057" width="56.5703125" customWidth="1"/>
    <col min="13058" max="13058" width="23.42578125" customWidth="1"/>
    <col min="13059" max="13059" width="17.85546875" customWidth="1"/>
    <col min="13060" max="13060" width="5.28515625" customWidth="1"/>
    <col min="13061" max="13061" width="6.28515625" customWidth="1"/>
    <col min="13062" max="13062" width="5.28515625" customWidth="1"/>
    <col min="13063" max="13063" width="5.42578125" customWidth="1"/>
    <col min="13064" max="13064" width="5" customWidth="1"/>
    <col min="13065" max="13065" width="5.28515625" customWidth="1"/>
    <col min="13066" max="13066" width="5" customWidth="1"/>
    <col min="13067" max="13067" width="7" customWidth="1"/>
    <col min="13068" max="13068" width="5.5703125" customWidth="1"/>
    <col min="13069" max="13069" width="5" customWidth="1"/>
    <col min="13070" max="13070" width="5.140625" customWidth="1"/>
    <col min="13071" max="13071" width="4.5703125" customWidth="1"/>
    <col min="13072" max="13072" width="19" customWidth="1"/>
    <col min="13073" max="13073" width="16.85546875" customWidth="1"/>
    <col min="13074" max="13074" width="13.5703125" customWidth="1"/>
    <col min="13075" max="13075" width="25" customWidth="1"/>
    <col min="13313" max="13313" width="56.5703125" customWidth="1"/>
    <col min="13314" max="13314" width="23.42578125" customWidth="1"/>
    <col min="13315" max="13315" width="17.85546875" customWidth="1"/>
    <col min="13316" max="13316" width="5.28515625" customWidth="1"/>
    <col min="13317" max="13317" width="6.28515625" customWidth="1"/>
    <col min="13318" max="13318" width="5.28515625" customWidth="1"/>
    <col min="13319" max="13319" width="5.42578125" customWidth="1"/>
    <col min="13320" max="13320" width="5" customWidth="1"/>
    <col min="13321" max="13321" width="5.28515625" customWidth="1"/>
    <col min="13322" max="13322" width="5" customWidth="1"/>
    <col min="13323" max="13323" width="7" customWidth="1"/>
    <col min="13324" max="13324" width="5.5703125" customWidth="1"/>
    <col min="13325" max="13325" width="5" customWidth="1"/>
    <col min="13326" max="13326" width="5.140625" customWidth="1"/>
    <col min="13327" max="13327" width="4.5703125" customWidth="1"/>
    <col min="13328" max="13328" width="19" customWidth="1"/>
    <col min="13329" max="13329" width="16.85546875" customWidth="1"/>
    <col min="13330" max="13330" width="13.5703125" customWidth="1"/>
    <col min="13331" max="13331" width="25" customWidth="1"/>
    <col min="13569" max="13569" width="56.5703125" customWidth="1"/>
    <col min="13570" max="13570" width="23.42578125" customWidth="1"/>
    <col min="13571" max="13571" width="17.85546875" customWidth="1"/>
    <col min="13572" max="13572" width="5.28515625" customWidth="1"/>
    <col min="13573" max="13573" width="6.28515625" customWidth="1"/>
    <col min="13574" max="13574" width="5.28515625" customWidth="1"/>
    <col min="13575" max="13575" width="5.42578125" customWidth="1"/>
    <col min="13576" max="13576" width="5" customWidth="1"/>
    <col min="13577" max="13577" width="5.28515625" customWidth="1"/>
    <col min="13578" max="13578" width="5" customWidth="1"/>
    <col min="13579" max="13579" width="7" customWidth="1"/>
    <col min="13580" max="13580" width="5.5703125" customWidth="1"/>
    <col min="13581" max="13581" width="5" customWidth="1"/>
    <col min="13582" max="13582" width="5.140625" customWidth="1"/>
    <col min="13583" max="13583" width="4.5703125" customWidth="1"/>
    <col min="13584" max="13584" width="19" customWidth="1"/>
    <col min="13585" max="13585" width="16.85546875" customWidth="1"/>
    <col min="13586" max="13586" width="13.5703125" customWidth="1"/>
    <col min="13587" max="13587" width="25" customWidth="1"/>
    <col min="13825" max="13825" width="56.5703125" customWidth="1"/>
    <col min="13826" max="13826" width="23.42578125" customWidth="1"/>
    <col min="13827" max="13827" width="17.85546875" customWidth="1"/>
    <col min="13828" max="13828" width="5.28515625" customWidth="1"/>
    <col min="13829" max="13829" width="6.28515625" customWidth="1"/>
    <col min="13830" max="13830" width="5.28515625" customWidth="1"/>
    <col min="13831" max="13831" width="5.42578125" customWidth="1"/>
    <col min="13832" max="13832" width="5" customWidth="1"/>
    <col min="13833" max="13833" width="5.28515625" customWidth="1"/>
    <col min="13834" max="13834" width="5" customWidth="1"/>
    <col min="13835" max="13835" width="7" customWidth="1"/>
    <col min="13836" max="13836" width="5.5703125" customWidth="1"/>
    <col min="13837" max="13837" width="5" customWidth="1"/>
    <col min="13838" max="13838" width="5.140625" customWidth="1"/>
    <col min="13839" max="13839" width="4.5703125" customWidth="1"/>
    <col min="13840" max="13840" width="19" customWidth="1"/>
    <col min="13841" max="13841" width="16.85546875" customWidth="1"/>
    <col min="13842" max="13842" width="13.5703125" customWidth="1"/>
    <col min="13843" max="13843" width="25" customWidth="1"/>
    <col min="14081" max="14081" width="56.5703125" customWidth="1"/>
    <col min="14082" max="14082" width="23.42578125" customWidth="1"/>
    <col min="14083" max="14083" width="17.85546875" customWidth="1"/>
    <col min="14084" max="14084" width="5.28515625" customWidth="1"/>
    <col min="14085" max="14085" width="6.28515625" customWidth="1"/>
    <col min="14086" max="14086" width="5.28515625" customWidth="1"/>
    <col min="14087" max="14087" width="5.42578125" customWidth="1"/>
    <col min="14088" max="14088" width="5" customWidth="1"/>
    <col min="14089" max="14089" width="5.28515625" customWidth="1"/>
    <col min="14090" max="14090" width="5" customWidth="1"/>
    <col min="14091" max="14091" width="7" customWidth="1"/>
    <col min="14092" max="14092" width="5.5703125" customWidth="1"/>
    <col min="14093" max="14093" width="5" customWidth="1"/>
    <col min="14094" max="14094" width="5.140625" customWidth="1"/>
    <col min="14095" max="14095" width="4.5703125" customWidth="1"/>
    <col min="14096" max="14096" width="19" customWidth="1"/>
    <col min="14097" max="14097" width="16.85546875" customWidth="1"/>
    <col min="14098" max="14098" width="13.5703125" customWidth="1"/>
    <col min="14099" max="14099" width="25" customWidth="1"/>
    <col min="14337" max="14337" width="56.5703125" customWidth="1"/>
    <col min="14338" max="14338" width="23.42578125" customWidth="1"/>
    <col min="14339" max="14339" width="17.85546875" customWidth="1"/>
    <col min="14340" max="14340" width="5.28515625" customWidth="1"/>
    <col min="14341" max="14341" width="6.28515625" customWidth="1"/>
    <col min="14342" max="14342" width="5.28515625" customWidth="1"/>
    <col min="14343" max="14343" width="5.42578125" customWidth="1"/>
    <col min="14344" max="14344" width="5" customWidth="1"/>
    <col min="14345" max="14345" width="5.28515625" customWidth="1"/>
    <col min="14346" max="14346" width="5" customWidth="1"/>
    <col min="14347" max="14347" width="7" customWidth="1"/>
    <col min="14348" max="14348" width="5.5703125" customWidth="1"/>
    <col min="14349" max="14349" width="5" customWidth="1"/>
    <col min="14350" max="14350" width="5.140625" customWidth="1"/>
    <col min="14351" max="14351" width="4.5703125" customWidth="1"/>
    <col min="14352" max="14352" width="19" customWidth="1"/>
    <col min="14353" max="14353" width="16.85546875" customWidth="1"/>
    <col min="14354" max="14354" width="13.5703125" customWidth="1"/>
    <col min="14355" max="14355" width="25" customWidth="1"/>
    <col min="14593" max="14593" width="56.5703125" customWidth="1"/>
    <col min="14594" max="14594" width="23.42578125" customWidth="1"/>
    <col min="14595" max="14595" width="17.85546875" customWidth="1"/>
    <col min="14596" max="14596" width="5.28515625" customWidth="1"/>
    <col min="14597" max="14597" width="6.28515625" customWidth="1"/>
    <col min="14598" max="14598" width="5.28515625" customWidth="1"/>
    <col min="14599" max="14599" width="5.42578125" customWidth="1"/>
    <col min="14600" max="14600" width="5" customWidth="1"/>
    <col min="14601" max="14601" width="5.28515625" customWidth="1"/>
    <col min="14602" max="14602" width="5" customWidth="1"/>
    <col min="14603" max="14603" width="7" customWidth="1"/>
    <col min="14604" max="14604" width="5.5703125" customWidth="1"/>
    <col min="14605" max="14605" width="5" customWidth="1"/>
    <col min="14606" max="14606" width="5.140625" customWidth="1"/>
    <col min="14607" max="14607" width="4.5703125" customWidth="1"/>
    <col min="14608" max="14608" width="19" customWidth="1"/>
    <col min="14609" max="14609" width="16.85546875" customWidth="1"/>
    <col min="14610" max="14610" width="13.5703125" customWidth="1"/>
    <col min="14611" max="14611" width="25" customWidth="1"/>
    <col min="14849" max="14849" width="56.5703125" customWidth="1"/>
    <col min="14850" max="14850" width="23.42578125" customWidth="1"/>
    <col min="14851" max="14851" width="17.85546875" customWidth="1"/>
    <col min="14852" max="14852" width="5.28515625" customWidth="1"/>
    <col min="14853" max="14853" width="6.28515625" customWidth="1"/>
    <col min="14854" max="14854" width="5.28515625" customWidth="1"/>
    <col min="14855" max="14855" width="5.42578125" customWidth="1"/>
    <col min="14856" max="14856" width="5" customWidth="1"/>
    <col min="14857" max="14857" width="5.28515625" customWidth="1"/>
    <col min="14858" max="14858" width="5" customWidth="1"/>
    <col min="14859" max="14859" width="7" customWidth="1"/>
    <col min="14860" max="14860" width="5.5703125" customWidth="1"/>
    <col min="14861" max="14861" width="5" customWidth="1"/>
    <col min="14862" max="14862" width="5.140625" customWidth="1"/>
    <col min="14863" max="14863" width="4.5703125" customWidth="1"/>
    <col min="14864" max="14864" width="19" customWidth="1"/>
    <col min="14865" max="14865" width="16.85546875" customWidth="1"/>
    <col min="14866" max="14866" width="13.5703125" customWidth="1"/>
    <col min="14867" max="14867" width="25" customWidth="1"/>
    <col min="15105" max="15105" width="56.5703125" customWidth="1"/>
    <col min="15106" max="15106" width="23.42578125" customWidth="1"/>
    <col min="15107" max="15107" width="17.85546875" customWidth="1"/>
    <col min="15108" max="15108" width="5.28515625" customWidth="1"/>
    <col min="15109" max="15109" width="6.28515625" customWidth="1"/>
    <col min="15110" max="15110" width="5.28515625" customWidth="1"/>
    <col min="15111" max="15111" width="5.42578125" customWidth="1"/>
    <col min="15112" max="15112" width="5" customWidth="1"/>
    <col min="15113" max="15113" width="5.28515625" customWidth="1"/>
    <col min="15114" max="15114" width="5" customWidth="1"/>
    <col min="15115" max="15115" width="7" customWidth="1"/>
    <col min="15116" max="15116" width="5.5703125" customWidth="1"/>
    <col min="15117" max="15117" width="5" customWidth="1"/>
    <col min="15118" max="15118" width="5.140625" customWidth="1"/>
    <col min="15119" max="15119" width="4.5703125" customWidth="1"/>
    <col min="15120" max="15120" width="19" customWidth="1"/>
    <col min="15121" max="15121" width="16.85546875" customWidth="1"/>
    <col min="15122" max="15122" width="13.5703125" customWidth="1"/>
    <col min="15123" max="15123" width="25" customWidth="1"/>
    <col min="15361" max="15361" width="56.5703125" customWidth="1"/>
    <col min="15362" max="15362" width="23.42578125" customWidth="1"/>
    <col min="15363" max="15363" width="17.85546875" customWidth="1"/>
    <col min="15364" max="15364" width="5.28515625" customWidth="1"/>
    <col min="15365" max="15365" width="6.28515625" customWidth="1"/>
    <col min="15366" max="15366" width="5.28515625" customWidth="1"/>
    <col min="15367" max="15367" width="5.42578125" customWidth="1"/>
    <col min="15368" max="15368" width="5" customWidth="1"/>
    <col min="15369" max="15369" width="5.28515625" customWidth="1"/>
    <col min="15370" max="15370" width="5" customWidth="1"/>
    <col min="15371" max="15371" width="7" customWidth="1"/>
    <col min="15372" max="15372" width="5.5703125" customWidth="1"/>
    <col min="15373" max="15373" width="5" customWidth="1"/>
    <col min="15374" max="15374" width="5.140625" customWidth="1"/>
    <col min="15375" max="15375" width="4.5703125" customWidth="1"/>
    <col min="15376" max="15376" width="19" customWidth="1"/>
    <col min="15377" max="15377" width="16.85546875" customWidth="1"/>
    <col min="15378" max="15378" width="13.5703125" customWidth="1"/>
    <col min="15379" max="15379" width="25" customWidth="1"/>
    <col min="15617" max="15617" width="56.5703125" customWidth="1"/>
    <col min="15618" max="15618" width="23.42578125" customWidth="1"/>
    <col min="15619" max="15619" width="17.85546875" customWidth="1"/>
    <col min="15620" max="15620" width="5.28515625" customWidth="1"/>
    <col min="15621" max="15621" width="6.28515625" customWidth="1"/>
    <col min="15622" max="15622" width="5.28515625" customWidth="1"/>
    <col min="15623" max="15623" width="5.42578125" customWidth="1"/>
    <col min="15624" max="15624" width="5" customWidth="1"/>
    <col min="15625" max="15625" width="5.28515625" customWidth="1"/>
    <col min="15626" max="15626" width="5" customWidth="1"/>
    <col min="15627" max="15627" width="7" customWidth="1"/>
    <col min="15628" max="15628" width="5.5703125" customWidth="1"/>
    <col min="15629" max="15629" width="5" customWidth="1"/>
    <col min="15630" max="15630" width="5.140625" customWidth="1"/>
    <col min="15631" max="15631" width="4.5703125" customWidth="1"/>
    <col min="15632" max="15632" width="19" customWidth="1"/>
    <col min="15633" max="15633" width="16.85546875" customWidth="1"/>
    <col min="15634" max="15634" width="13.5703125" customWidth="1"/>
    <col min="15635" max="15635" width="25" customWidth="1"/>
    <col min="15873" max="15873" width="56.5703125" customWidth="1"/>
    <col min="15874" max="15874" width="23.42578125" customWidth="1"/>
    <col min="15875" max="15875" width="17.85546875" customWidth="1"/>
    <col min="15876" max="15876" width="5.28515625" customWidth="1"/>
    <col min="15877" max="15877" width="6.28515625" customWidth="1"/>
    <col min="15878" max="15878" width="5.28515625" customWidth="1"/>
    <col min="15879" max="15879" width="5.42578125" customWidth="1"/>
    <col min="15880" max="15880" width="5" customWidth="1"/>
    <col min="15881" max="15881" width="5.28515625" customWidth="1"/>
    <col min="15882" max="15882" width="5" customWidth="1"/>
    <col min="15883" max="15883" width="7" customWidth="1"/>
    <col min="15884" max="15884" width="5.5703125" customWidth="1"/>
    <col min="15885" max="15885" width="5" customWidth="1"/>
    <col min="15886" max="15886" width="5.140625" customWidth="1"/>
    <col min="15887" max="15887" width="4.5703125" customWidth="1"/>
    <col min="15888" max="15888" width="19" customWidth="1"/>
    <col min="15889" max="15889" width="16.85546875" customWidth="1"/>
    <col min="15890" max="15890" width="13.5703125" customWidth="1"/>
    <col min="15891" max="15891" width="25" customWidth="1"/>
    <col min="16129" max="16129" width="56.5703125" customWidth="1"/>
    <col min="16130" max="16130" width="23.42578125" customWidth="1"/>
    <col min="16131" max="16131" width="17.85546875" customWidth="1"/>
    <col min="16132" max="16132" width="5.28515625" customWidth="1"/>
    <col min="16133" max="16133" width="6.28515625" customWidth="1"/>
    <col min="16134" max="16134" width="5.28515625" customWidth="1"/>
    <col min="16135" max="16135" width="5.42578125" customWidth="1"/>
    <col min="16136" max="16136" width="5" customWidth="1"/>
    <col min="16137" max="16137" width="5.28515625" customWidth="1"/>
    <col min="16138" max="16138" width="5" customWidth="1"/>
    <col min="16139" max="16139" width="7" customWidth="1"/>
    <col min="16140" max="16140" width="5.5703125" customWidth="1"/>
    <col min="16141" max="16141" width="5" customWidth="1"/>
    <col min="16142" max="16142" width="5.140625" customWidth="1"/>
    <col min="16143" max="16143" width="4.5703125" customWidth="1"/>
    <col min="16144" max="16144" width="19" customWidth="1"/>
    <col min="16145" max="16145" width="16.85546875" customWidth="1"/>
    <col min="16146" max="16146" width="13.5703125" customWidth="1"/>
    <col min="16147" max="16147" width="25" customWidth="1"/>
  </cols>
  <sheetData>
    <row r="1" spans="1:20" x14ac:dyDescent="0.25">
      <c r="A1" s="1240"/>
      <c r="B1" s="1240"/>
      <c r="C1" s="1240"/>
      <c r="D1" s="1240"/>
      <c r="E1" s="1240"/>
      <c r="F1" s="1240"/>
      <c r="G1" s="1240"/>
      <c r="H1" s="1240"/>
      <c r="I1" s="1240"/>
      <c r="J1" s="1240"/>
      <c r="K1" s="1240"/>
      <c r="L1" s="1240"/>
      <c r="M1" s="1240"/>
      <c r="N1" s="1240"/>
      <c r="O1" s="1240"/>
      <c r="P1" s="1240"/>
      <c r="Q1" s="1240"/>
      <c r="R1" s="1240"/>
      <c r="S1" s="1241"/>
    </row>
    <row r="2" spans="1:20" ht="22.5" x14ac:dyDescent="0.3">
      <c r="A2" s="1546" t="s">
        <v>0</v>
      </c>
      <c r="B2" s="1547"/>
      <c r="C2" s="1547"/>
      <c r="D2" s="1547"/>
      <c r="E2" s="1547"/>
      <c r="F2" s="1547"/>
      <c r="G2" s="1547"/>
      <c r="H2" s="1547"/>
      <c r="I2" s="1547"/>
      <c r="J2" s="1547"/>
      <c r="K2" s="1547"/>
      <c r="L2" s="1547"/>
      <c r="M2" s="1547"/>
      <c r="N2" s="1547"/>
      <c r="O2" s="1547"/>
      <c r="P2" s="1547"/>
      <c r="Q2" s="1547"/>
      <c r="R2" s="1547"/>
      <c r="S2" s="1547"/>
    </row>
    <row r="3" spans="1:20" ht="20.25" x14ac:dyDescent="0.25">
      <c r="A3" s="1535" t="s">
        <v>1871</v>
      </c>
      <c r="B3" s="1536"/>
      <c r="C3" s="1536"/>
      <c r="D3" s="1536"/>
      <c r="E3" s="1536"/>
      <c r="F3" s="1536"/>
      <c r="G3" s="1536"/>
      <c r="H3" s="1536"/>
      <c r="I3" s="1536"/>
      <c r="J3" s="1536"/>
      <c r="K3" s="1536"/>
      <c r="L3" s="1536"/>
      <c r="M3" s="1536"/>
      <c r="N3" s="1536"/>
      <c r="O3" s="1536"/>
      <c r="P3" s="1536"/>
      <c r="Q3" s="1536"/>
      <c r="R3" s="1536"/>
      <c r="S3" s="1536"/>
    </row>
    <row r="4" spans="1:20" ht="20.25" x14ac:dyDescent="0.3">
      <c r="A4" s="1537" t="s">
        <v>2</v>
      </c>
      <c r="B4" s="1538"/>
      <c r="C4" s="1538"/>
      <c r="D4" s="1538"/>
      <c r="E4" s="1538"/>
      <c r="F4" s="1538"/>
      <c r="G4" s="1538"/>
      <c r="H4" s="1538"/>
      <c r="I4" s="1538"/>
      <c r="J4" s="1538"/>
      <c r="K4" s="1538"/>
      <c r="L4" s="1538"/>
      <c r="M4" s="1538"/>
      <c r="N4" s="1538"/>
      <c r="O4" s="1538"/>
      <c r="P4" s="1538"/>
      <c r="Q4" s="1538"/>
      <c r="R4" s="1538"/>
      <c r="S4" s="1538"/>
    </row>
    <row r="5" spans="1:20" ht="18.75" customHeight="1" x14ac:dyDescent="0.3">
      <c r="A5" s="1392" t="s">
        <v>2520</v>
      </c>
      <c r="B5" s="1392"/>
      <c r="C5" s="1392"/>
      <c r="D5" s="1148"/>
      <c r="E5" s="1148"/>
      <c r="F5" s="1148"/>
      <c r="G5" s="1148"/>
      <c r="H5" s="203"/>
      <c r="I5" s="203"/>
      <c r="J5" s="203"/>
      <c r="K5" s="1454"/>
      <c r="L5" s="1454"/>
      <c r="M5" s="1454"/>
      <c r="N5" s="1148"/>
      <c r="O5" s="8"/>
      <c r="P5" s="8"/>
      <c r="Q5" s="8"/>
      <c r="R5" s="8"/>
      <c r="S5" s="8"/>
    </row>
    <row r="6" spans="1:20" ht="18.75" customHeight="1" x14ac:dyDescent="0.35">
      <c r="A6" s="1392" t="s">
        <v>2521</v>
      </c>
      <c r="B6" s="1392"/>
      <c r="C6" s="1392"/>
      <c r="D6" s="1242"/>
      <c r="E6" s="1242"/>
      <c r="F6" s="208"/>
      <c r="G6" s="208"/>
      <c r="H6" s="208"/>
      <c r="I6" s="208"/>
      <c r="J6" s="208"/>
      <c r="K6" s="1454"/>
      <c r="L6" s="1454"/>
      <c r="M6" s="1454"/>
      <c r="N6" s="1242"/>
      <c r="O6" s="8"/>
      <c r="P6" s="8"/>
      <c r="Q6" s="8"/>
      <c r="R6" s="8"/>
      <c r="S6" s="8"/>
    </row>
    <row r="7" spans="1:20" ht="21" x14ac:dyDescent="0.35">
      <c r="A7" s="41" t="s">
        <v>2522</v>
      </c>
      <c r="B7" s="41"/>
      <c r="C7" s="41"/>
      <c r="D7" s="206"/>
      <c r="E7" s="206"/>
      <c r="F7" s="207"/>
      <c r="G7" s="207"/>
      <c r="H7" s="207"/>
      <c r="I7" s="207"/>
      <c r="J7" s="207"/>
      <c r="K7" s="461"/>
      <c r="L7" s="461"/>
      <c r="M7" s="461"/>
      <c r="N7" s="206"/>
      <c r="O7" s="8"/>
      <c r="P7" s="8"/>
      <c r="Q7" s="8"/>
      <c r="R7" s="8"/>
      <c r="S7" s="8"/>
    </row>
    <row r="8" spans="1:20" ht="21" x14ac:dyDescent="0.35">
      <c r="A8" s="41" t="s">
        <v>2523</v>
      </c>
      <c r="B8" s="42"/>
      <c r="C8" s="46"/>
      <c r="D8" s="206"/>
      <c r="E8" s="206"/>
      <c r="F8" s="206"/>
      <c r="G8" s="206"/>
      <c r="H8" s="1243"/>
      <c r="I8" s="1243"/>
      <c r="J8" s="1243"/>
      <c r="K8" s="461"/>
      <c r="L8" s="213"/>
      <c r="M8" s="214"/>
      <c r="N8" s="206"/>
      <c r="O8" s="8"/>
      <c r="P8" s="8"/>
      <c r="Q8" s="8"/>
      <c r="R8" s="8"/>
      <c r="S8" s="8"/>
    </row>
    <row r="9" spans="1:20" ht="15" customHeight="1" x14ac:dyDescent="0.25">
      <c r="A9" s="1406" t="s">
        <v>2524</v>
      </c>
      <c r="B9" s="1406" t="s">
        <v>8</v>
      </c>
      <c r="C9" s="1406" t="s">
        <v>209</v>
      </c>
      <c r="D9" s="1412" t="s">
        <v>210</v>
      </c>
      <c r="E9" s="1412"/>
      <c r="F9" s="1412"/>
      <c r="G9" s="1412" t="s">
        <v>11</v>
      </c>
      <c r="H9" s="1412"/>
      <c r="I9" s="1412"/>
      <c r="J9" s="1412" t="s">
        <v>12</v>
      </c>
      <c r="K9" s="1412"/>
      <c r="L9" s="1412"/>
      <c r="M9" s="1412" t="s">
        <v>13</v>
      </c>
      <c r="N9" s="1412"/>
      <c r="O9" s="1412"/>
      <c r="P9" s="1406" t="s">
        <v>211</v>
      </c>
      <c r="Q9" s="1406"/>
      <c r="R9" s="1406"/>
      <c r="S9" s="1406" t="s">
        <v>15</v>
      </c>
    </row>
    <row r="10" spans="1:20" ht="28.5" customHeight="1" x14ac:dyDescent="0.25">
      <c r="A10" s="1406"/>
      <c r="B10" s="1406"/>
      <c r="C10" s="1406"/>
      <c r="D10" s="220" t="s">
        <v>16</v>
      </c>
      <c r="E10" s="220" t="s">
        <v>17</v>
      </c>
      <c r="F10" s="220" t="s">
        <v>18</v>
      </c>
      <c r="G10" s="220" t="s">
        <v>19</v>
      </c>
      <c r="H10" s="220" t="s">
        <v>20</v>
      </c>
      <c r="I10" s="220" t="s">
        <v>21</v>
      </c>
      <c r="J10" s="220" t="s">
        <v>22</v>
      </c>
      <c r="K10" s="220" t="s">
        <v>23</v>
      </c>
      <c r="L10" s="220" t="s">
        <v>24</v>
      </c>
      <c r="M10" s="220" t="s">
        <v>25</v>
      </c>
      <c r="N10" s="220" t="s">
        <v>26</v>
      </c>
      <c r="O10" s="220" t="s">
        <v>27</v>
      </c>
      <c r="P10" s="220" t="s">
        <v>28</v>
      </c>
      <c r="Q10" s="220" t="s">
        <v>212</v>
      </c>
      <c r="R10" s="220" t="s">
        <v>30</v>
      </c>
      <c r="S10" s="1406"/>
    </row>
    <row r="11" spans="1:20" ht="72" customHeight="1" x14ac:dyDescent="0.25">
      <c r="A11" s="49" t="s">
        <v>2525</v>
      </c>
      <c r="B11" s="49" t="s">
        <v>1877</v>
      </c>
      <c r="C11" s="1244">
        <v>7.4999999999999997E-2</v>
      </c>
      <c r="D11" s="49"/>
      <c r="E11" s="49"/>
      <c r="F11" s="49"/>
      <c r="G11" s="49"/>
      <c r="H11" s="49"/>
      <c r="I11" s="49"/>
      <c r="J11" s="49"/>
      <c r="K11" s="49"/>
      <c r="L11" s="49"/>
      <c r="M11" s="49"/>
      <c r="N11" s="49"/>
      <c r="O11" s="49"/>
      <c r="P11" s="49"/>
      <c r="Q11" s="49"/>
      <c r="R11" s="49"/>
      <c r="S11" s="49"/>
    </row>
    <row r="12" spans="1:20" ht="57" customHeight="1" x14ac:dyDescent="0.25">
      <c r="A12" s="51" t="s">
        <v>2526</v>
      </c>
      <c r="B12" s="51" t="s">
        <v>2527</v>
      </c>
      <c r="C12" s="51" t="s">
        <v>2528</v>
      </c>
      <c r="D12" s="51"/>
      <c r="E12" s="51"/>
      <c r="F12" s="51"/>
      <c r="G12" s="51"/>
      <c r="H12" s="51"/>
      <c r="I12" s="51"/>
      <c r="J12" s="51"/>
      <c r="K12" s="51"/>
      <c r="L12" s="51"/>
      <c r="M12" s="51"/>
      <c r="N12" s="51"/>
      <c r="O12" s="51"/>
      <c r="P12" s="310">
        <f>P13+P14+P15+P19+P20+P21+P22+P23+P24+P25+P26+P27+P28+P29+P30+P31+P32+P33+P34+P35+P36+P37+P38</f>
        <v>1393020</v>
      </c>
      <c r="Q12" s="51"/>
      <c r="R12" s="51"/>
      <c r="S12" s="51" t="s">
        <v>2529</v>
      </c>
      <c r="T12" s="320"/>
    </row>
    <row r="13" spans="1:20" ht="29.25" customHeight="1" x14ac:dyDescent="0.25">
      <c r="A13" s="1245" t="s">
        <v>2530</v>
      </c>
      <c r="B13" s="1166" t="s">
        <v>2531</v>
      </c>
      <c r="C13" s="1246" t="s">
        <v>2532</v>
      </c>
      <c r="D13" s="1247"/>
      <c r="E13" s="1247"/>
      <c r="F13" s="1248"/>
      <c r="G13" s="1248"/>
      <c r="H13" s="1248"/>
      <c r="I13" s="1248"/>
      <c r="J13" s="1248"/>
      <c r="K13" s="1247"/>
      <c r="L13" s="1247"/>
      <c r="M13" s="1247"/>
      <c r="N13" s="1247"/>
      <c r="O13" s="1247"/>
      <c r="P13" s="1249"/>
      <c r="Q13" s="1249"/>
      <c r="R13" s="1249"/>
      <c r="S13" s="1167" t="s">
        <v>2533</v>
      </c>
      <c r="T13" s="320"/>
    </row>
    <row r="14" spans="1:20" ht="27" x14ac:dyDescent="0.25">
      <c r="A14" s="54" t="s">
        <v>2534</v>
      </c>
      <c r="B14" s="1250" t="s">
        <v>2531</v>
      </c>
      <c r="C14" s="81" t="s">
        <v>2535</v>
      </c>
      <c r="D14" s="57"/>
      <c r="E14" s="1251"/>
      <c r="F14" s="1248"/>
      <c r="G14" s="1248"/>
      <c r="H14" s="1248"/>
      <c r="I14" s="1248"/>
      <c r="J14" s="1248"/>
      <c r="K14" s="57"/>
      <c r="L14" s="57"/>
      <c r="M14" s="57"/>
      <c r="N14" s="57"/>
      <c r="O14" s="57"/>
      <c r="P14" s="230"/>
      <c r="Q14" s="230"/>
      <c r="R14" s="230"/>
      <c r="S14" s="267" t="s">
        <v>2536</v>
      </c>
    </row>
    <row r="15" spans="1:20" ht="37.5" customHeight="1" x14ac:dyDescent="0.25">
      <c r="A15" s="54" t="s">
        <v>2537</v>
      </c>
      <c r="B15" s="1250" t="s">
        <v>2538</v>
      </c>
      <c r="C15" s="81" t="s">
        <v>2535</v>
      </c>
      <c r="D15" s="57"/>
      <c r="E15" s="297"/>
      <c r="F15" s="1248"/>
      <c r="G15" s="1248"/>
      <c r="H15" s="1248"/>
      <c r="I15" s="1248"/>
      <c r="J15" s="1248"/>
      <c r="K15" s="1251"/>
      <c r="L15" s="57"/>
      <c r="M15" s="57"/>
      <c r="N15" s="57"/>
      <c r="O15" s="57"/>
      <c r="P15" s="230"/>
      <c r="Q15" s="230"/>
      <c r="R15" s="230"/>
      <c r="S15" s="267" t="s">
        <v>2539</v>
      </c>
    </row>
    <row r="16" spans="1:20" ht="34.5" customHeight="1" x14ac:dyDescent="0.25">
      <c r="A16" s="54" t="s">
        <v>2540</v>
      </c>
      <c r="B16" s="1250" t="s">
        <v>2541</v>
      </c>
      <c r="C16" s="81" t="s">
        <v>2542</v>
      </c>
      <c r="D16" s="57"/>
      <c r="E16" s="297"/>
      <c r="F16" s="1248"/>
      <c r="G16" s="1248"/>
      <c r="H16" s="1248"/>
      <c r="I16" s="1248"/>
      <c r="J16" s="1248"/>
      <c r="K16" s="1251"/>
      <c r="L16" s="57"/>
      <c r="M16" s="57"/>
      <c r="N16" s="57"/>
      <c r="O16" s="57"/>
      <c r="P16" s="230"/>
      <c r="Q16" s="230"/>
      <c r="R16" s="230"/>
      <c r="S16" s="267"/>
    </row>
    <row r="17" spans="1:20" ht="27" x14ac:dyDescent="0.25">
      <c r="A17" s="54" t="s">
        <v>2543</v>
      </c>
      <c r="B17" s="1250" t="s">
        <v>2544</v>
      </c>
      <c r="C17" s="81" t="s">
        <v>2545</v>
      </c>
      <c r="D17" s="57"/>
      <c r="E17" s="297"/>
      <c r="F17" s="1248"/>
      <c r="G17" s="1248"/>
      <c r="H17" s="1248"/>
      <c r="I17" s="1248"/>
      <c r="J17" s="1248"/>
      <c r="K17" s="1251"/>
      <c r="L17" s="57"/>
      <c r="M17" s="57"/>
      <c r="N17" s="57"/>
      <c r="O17" s="57"/>
      <c r="P17" s="230"/>
      <c r="Q17" s="230"/>
      <c r="R17" s="230"/>
      <c r="S17" s="267"/>
    </row>
    <row r="18" spans="1:20" ht="24.75" customHeight="1" x14ac:dyDescent="0.25">
      <c r="A18" s="54" t="s">
        <v>2546</v>
      </c>
      <c r="B18" s="1250" t="s">
        <v>2547</v>
      </c>
      <c r="C18" s="81" t="s">
        <v>2548</v>
      </c>
      <c r="D18" s="57"/>
      <c r="E18" s="297"/>
      <c r="F18" s="1248"/>
      <c r="G18" s="1248"/>
      <c r="H18" s="1248"/>
      <c r="I18" s="1248"/>
      <c r="J18" s="1248"/>
      <c r="K18" s="1251"/>
      <c r="L18" s="57"/>
      <c r="M18" s="57"/>
      <c r="N18" s="57"/>
      <c r="O18" s="57"/>
      <c r="P18" s="230"/>
      <c r="Q18" s="230"/>
      <c r="R18" s="230"/>
      <c r="S18" s="267"/>
    </row>
    <row r="19" spans="1:20" ht="60.75" customHeight="1" x14ac:dyDescent="0.25">
      <c r="A19" s="1252" t="s">
        <v>2549</v>
      </c>
      <c r="B19" s="1252" t="s">
        <v>231</v>
      </c>
      <c r="C19" s="1245" t="s">
        <v>2550</v>
      </c>
      <c r="D19" s="1248"/>
      <c r="E19" s="1248"/>
      <c r="F19" s="1248"/>
      <c r="G19" s="1248"/>
      <c r="H19" s="1248"/>
      <c r="I19" s="1248"/>
      <c r="J19" s="1248"/>
      <c r="K19" s="1247"/>
      <c r="L19" s="297"/>
      <c r="M19" s="297"/>
      <c r="N19" s="297"/>
      <c r="O19" s="297"/>
      <c r="P19" s="1253"/>
      <c r="Q19" s="229"/>
      <c r="R19" s="229"/>
      <c r="S19" s="1167" t="s">
        <v>2533</v>
      </c>
      <c r="T19" s="320"/>
    </row>
    <row r="20" spans="1:20" ht="27" x14ac:dyDescent="0.25">
      <c r="A20" s="177" t="s">
        <v>2551</v>
      </c>
      <c r="B20" s="1250" t="s">
        <v>231</v>
      </c>
      <c r="C20" s="81" t="s">
        <v>872</v>
      </c>
      <c r="D20" s="1248"/>
      <c r="E20" s="1248"/>
      <c r="F20" s="1248"/>
      <c r="G20" s="1248"/>
      <c r="H20" s="1248"/>
      <c r="I20" s="1248"/>
      <c r="J20" s="1248"/>
      <c r="K20" s="1251"/>
      <c r="L20" s="1251"/>
      <c r="M20" s="57"/>
      <c r="N20" s="57"/>
      <c r="O20" s="57"/>
      <c r="P20" s="230"/>
      <c r="Q20" s="230"/>
      <c r="R20" s="230"/>
      <c r="S20" s="267" t="s">
        <v>2552</v>
      </c>
    </row>
    <row r="21" spans="1:20" ht="27" x14ac:dyDescent="0.25">
      <c r="A21" s="177" t="s">
        <v>2553</v>
      </c>
      <c r="B21" s="1250" t="s">
        <v>231</v>
      </c>
      <c r="C21" s="81" t="s">
        <v>85</v>
      </c>
      <c r="D21" s="1248"/>
      <c r="E21" s="1248"/>
      <c r="F21" s="1248"/>
      <c r="G21" s="1248"/>
      <c r="H21" s="1248"/>
      <c r="I21" s="1248"/>
      <c r="J21" s="1248"/>
      <c r="K21" s="1251"/>
      <c r="L21" s="304"/>
      <c r="M21" s="1251"/>
      <c r="N21" s="57"/>
      <c r="O21" s="57"/>
      <c r="P21" s="230"/>
      <c r="Q21" s="230"/>
      <c r="R21" s="230"/>
      <c r="S21" s="250" t="s">
        <v>2554</v>
      </c>
    </row>
    <row r="22" spans="1:20" ht="27" x14ac:dyDescent="0.25">
      <c r="A22" s="177" t="s">
        <v>2555</v>
      </c>
      <c r="B22" s="1250" t="s">
        <v>231</v>
      </c>
      <c r="C22" s="81" t="s">
        <v>2556</v>
      </c>
      <c r="D22" s="1248"/>
      <c r="E22" s="1248"/>
      <c r="F22" s="1248"/>
      <c r="G22" s="1248"/>
      <c r="H22" s="1248"/>
      <c r="I22" s="1248"/>
      <c r="J22" s="1248"/>
      <c r="K22" s="1251"/>
      <c r="L22" s="57"/>
      <c r="M22" s="57"/>
      <c r="N22" s="57"/>
      <c r="O22" s="57"/>
      <c r="P22" s="230"/>
      <c r="Q22" s="230"/>
      <c r="R22" s="230"/>
      <c r="S22" s="267" t="s">
        <v>2536</v>
      </c>
    </row>
    <row r="23" spans="1:20" ht="27" x14ac:dyDescent="0.25">
      <c r="A23" s="177" t="s">
        <v>2557</v>
      </c>
      <c r="B23" s="1250" t="s">
        <v>231</v>
      </c>
      <c r="C23" s="81" t="s">
        <v>2556</v>
      </c>
      <c r="D23" s="1248"/>
      <c r="E23" s="1248"/>
      <c r="F23" s="1248"/>
      <c r="G23" s="1248"/>
      <c r="H23" s="1248"/>
      <c r="I23" s="1248"/>
      <c r="J23" s="1248"/>
      <c r="K23" s="1251"/>
      <c r="L23" s="57"/>
      <c r="M23" s="57"/>
      <c r="N23" s="57"/>
      <c r="O23" s="57"/>
      <c r="P23" s="230">
        <f>'[17]Presupuesto 2021'!E15</f>
        <v>270000</v>
      </c>
      <c r="Q23" s="230"/>
      <c r="R23" s="230"/>
      <c r="S23" s="267" t="s">
        <v>2539</v>
      </c>
    </row>
    <row r="24" spans="1:20" ht="45.75" customHeight="1" x14ac:dyDescent="0.25">
      <c r="A24" s="705" t="s">
        <v>2558</v>
      </c>
      <c r="B24" s="1166" t="s">
        <v>2559</v>
      </c>
      <c r="C24" s="62" t="s">
        <v>2560</v>
      </c>
      <c r="D24" s="1248"/>
      <c r="E24" s="1248"/>
      <c r="F24" s="1248"/>
      <c r="G24" s="1248"/>
      <c r="H24" s="1248"/>
      <c r="I24" s="1248"/>
      <c r="J24" s="1248"/>
      <c r="K24" s="1248"/>
      <c r="L24" s="1248"/>
      <c r="M24" s="1248"/>
      <c r="N24" s="1248"/>
      <c r="O24" s="1248"/>
      <c r="P24" s="229"/>
      <c r="Q24" s="229"/>
      <c r="R24" s="229"/>
      <c r="S24" s="1167" t="s">
        <v>2561</v>
      </c>
      <c r="T24" s="320"/>
    </row>
    <row r="25" spans="1:20" ht="67.5" x14ac:dyDescent="0.25">
      <c r="A25" s="54" t="s">
        <v>2562</v>
      </c>
      <c r="B25" s="1166" t="s">
        <v>2563</v>
      </c>
      <c r="C25" s="81" t="s">
        <v>2564</v>
      </c>
      <c r="D25" s="1248"/>
      <c r="E25" s="1248"/>
      <c r="F25" s="1248"/>
      <c r="G25" s="1248"/>
      <c r="H25" s="1248"/>
      <c r="I25" s="1248"/>
      <c r="J25" s="1251"/>
      <c r="K25" s="1251"/>
      <c r="L25" s="1251"/>
      <c r="M25" s="1251"/>
      <c r="N25" s="1251"/>
      <c r="O25" s="1251"/>
      <c r="P25" s="230"/>
      <c r="Q25" s="230"/>
      <c r="R25" s="230"/>
      <c r="S25" s="1250" t="s">
        <v>2565</v>
      </c>
    </row>
    <row r="26" spans="1:20" ht="44.25" customHeight="1" x14ac:dyDescent="0.25">
      <c r="A26" s="705" t="s">
        <v>2566</v>
      </c>
      <c r="B26" s="1166" t="s">
        <v>2567</v>
      </c>
      <c r="C26" s="1246" t="s">
        <v>2568</v>
      </c>
      <c r="D26" s="1248"/>
      <c r="E26" s="1248"/>
      <c r="F26" s="1248"/>
      <c r="G26" s="1248"/>
      <c r="H26" s="1248"/>
      <c r="I26" s="1248"/>
      <c r="J26" s="1248"/>
      <c r="K26" s="1248"/>
      <c r="L26" s="1248"/>
      <c r="M26" s="1248"/>
      <c r="N26" s="1248"/>
      <c r="O26" s="1248"/>
      <c r="P26" s="229"/>
      <c r="Q26" s="229"/>
      <c r="R26" s="229"/>
      <c r="S26" s="1167" t="s">
        <v>2569</v>
      </c>
      <c r="T26" s="320"/>
    </row>
    <row r="27" spans="1:20" ht="48" customHeight="1" x14ac:dyDescent="0.25">
      <c r="A27" s="303" t="s">
        <v>2570</v>
      </c>
      <c r="B27" s="1250" t="s">
        <v>2571</v>
      </c>
      <c r="C27" s="1250" t="s">
        <v>2572</v>
      </c>
      <c r="D27" s="1248"/>
      <c r="E27" s="1248"/>
      <c r="F27" s="1248"/>
      <c r="G27" s="1248"/>
      <c r="H27" s="1248"/>
      <c r="I27" s="1248"/>
      <c r="J27" s="1251"/>
      <c r="K27" s="1251"/>
      <c r="L27" s="1251"/>
      <c r="M27" s="57"/>
      <c r="N27" s="57"/>
      <c r="O27" s="57"/>
      <c r="P27" s="1254">
        <f>'[17]Presupuesto 2021'!E20</f>
        <v>536600</v>
      </c>
      <c r="Q27" s="267"/>
      <c r="R27" s="230"/>
      <c r="S27" s="267" t="s">
        <v>2569</v>
      </c>
    </row>
    <row r="28" spans="1:20" ht="54" x14ac:dyDescent="0.25">
      <c r="A28" s="54" t="s">
        <v>2573</v>
      </c>
      <c r="B28" s="1250" t="s">
        <v>2571</v>
      </c>
      <c r="C28" s="1255" t="s">
        <v>2574</v>
      </c>
      <c r="D28" s="1248"/>
      <c r="E28" s="1248"/>
      <c r="F28" s="1248"/>
      <c r="G28" s="1248"/>
      <c r="H28" s="1248"/>
      <c r="I28" s="1248"/>
      <c r="J28" s="1248"/>
      <c r="K28" s="1248"/>
      <c r="L28" s="1251"/>
      <c r="M28" s="57"/>
      <c r="N28" s="57"/>
      <c r="O28" s="57"/>
      <c r="P28" s="230"/>
      <c r="Q28" s="230"/>
      <c r="R28" s="230"/>
      <c r="S28" s="267" t="s">
        <v>2552</v>
      </c>
    </row>
    <row r="29" spans="1:20" ht="54" x14ac:dyDescent="0.25">
      <c r="A29" s="54" t="s">
        <v>2575</v>
      </c>
      <c r="B29" s="1250" t="s">
        <v>2571</v>
      </c>
      <c r="C29" s="1255" t="s">
        <v>2574</v>
      </c>
      <c r="D29" s="1248"/>
      <c r="E29" s="1248"/>
      <c r="F29" s="1248"/>
      <c r="G29" s="1248"/>
      <c r="H29" s="1248"/>
      <c r="I29" s="1248"/>
      <c r="J29" s="1248"/>
      <c r="K29" s="1248"/>
      <c r="L29" s="57"/>
      <c r="M29" s="57"/>
      <c r="N29" s="57"/>
      <c r="O29" s="57"/>
      <c r="P29" s="230"/>
      <c r="Q29" s="230"/>
      <c r="R29" s="230"/>
      <c r="S29" s="1256" t="s">
        <v>2576</v>
      </c>
    </row>
    <row r="30" spans="1:20" ht="68.25" customHeight="1" x14ac:dyDescent="0.25">
      <c r="A30" s="54" t="s">
        <v>2577</v>
      </c>
      <c r="B30" s="1250" t="s">
        <v>2571</v>
      </c>
      <c r="C30" s="81" t="s">
        <v>2578</v>
      </c>
      <c r="D30" s="1248"/>
      <c r="E30" s="1248"/>
      <c r="F30" s="1248"/>
      <c r="G30" s="1248"/>
      <c r="H30" s="1248"/>
      <c r="I30" s="1248"/>
      <c r="J30" s="1248"/>
      <c r="K30" s="1248"/>
      <c r="L30" s="57"/>
      <c r="M30" s="57"/>
      <c r="N30" s="57"/>
      <c r="O30" s="57"/>
      <c r="P30" s="230"/>
      <c r="Q30" s="230"/>
      <c r="R30" s="230"/>
      <c r="S30" s="267" t="s">
        <v>2539</v>
      </c>
    </row>
    <row r="31" spans="1:20" ht="40.5" x14ac:dyDescent="0.25">
      <c r="A31" s="54" t="s">
        <v>2579</v>
      </c>
      <c r="B31" s="1250" t="s">
        <v>2571</v>
      </c>
      <c r="C31" s="81" t="s">
        <v>2580</v>
      </c>
      <c r="D31" s="1248"/>
      <c r="E31" s="1248"/>
      <c r="F31" s="1248"/>
      <c r="G31" s="1248"/>
      <c r="H31" s="1248"/>
      <c r="I31" s="1248"/>
      <c r="J31" s="1248"/>
      <c r="K31" s="1248"/>
      <c r="L31" s="57"/>
      <c r="M31" s="57"/>
      <c r="N31" s="57"/>
      <c r="O31" s="57"/>
      <c r="P31" s="230"/>
      <c r="Q31" s="230"/>
      <c r="R31" s="230"/>
      <c r="S31" s="267" t="s">
        <v>2539</v>
      </c>
    </row>
    <row r="32" spans="1:20" ht="51.75" customHeight="1" x14ac:dyDescent="0.25">
      <c r="A32" s="303" t="s">
        <v>2581</v>
      </c>
      <c r="B32" s="1257" t="s">
        <v>2582</v>
      </c>
      <c r="C32" s="1245" t="s">
        <v>2583</v>
      </c>
      <c r="D32" s="297"/>
      <c r="E32" s="297"/>
      <c r="F32" s="297"/>
      <c r="G32" s="297"/>
      <c r="H32" s="297"/>
      <c r="I32" s="1247"/>
      <c r="J32" s="297"/>
      <c r="K32" s="297"/>
      <c r="L32" s="297"/>
      <c r="M32" s="297"/>
      <c r="N32" s="297"/>
      <c r="O32" s="297"/>
      <c r="P32" s="1258">
        <f>'[17]Presupuesto 2021'!E27</f>
        <v>563405</v>
      </c>
      <c r="Q32" s="229"/>
      <c r="R32" s="229"/>
      <c r="S32" s="1167" t="s">
        <v>2569</v>
      </c>
      <c r="T32" s="320"/>
    </row>
    <row r="33" spans="1:20" ht="55.5" customHeight="1" x14ac:dyDescent="0.25">
      <c r="A33" s="54" t="s">
        <v>2584</v>
      </c>
      <c r="B33" s="1250" t="s">
        <v>2582</v>
      </c>
      <c r="C33" s="81" t="s">
        <v>2585</v>
      </c>
      <c r="D33" s="1248"/>
      <c r="E33" s="1248"/>
      <c r="F33" s="1248"/>
      <c r="G33" s="1248"/>
      <c r="H33" s="1248"/>
      <c r="I33" s="1248"/>
      <c r="J33" s="1248"/>
      <c r="K33" s="1248"/>
      <c r="L33" s="57"/>
      <c r="M33" s="57"/>
      <c r="N33" s="57"/>
      <c r="O33" s="57"/>
      <c r="P33" s="230"/>
      <c r="Q33" s="230"/>
      <c r="R33" s="230"/>
      <c r="S33" s="267" t="s">
        <v>2552</v>
      </c>
    </row>
    <row r="34" spans="1:20" ht="56.25" customHeight="1" x14ac:dyDescent="0.25">
      <c r="A34" s="54" t="s">
        <v>2586</v>
      </c>
      <c r="B34" s="1250" t="s">
        <v>2582</v>
      </c>
      <c r="C34" s="81" t="s">
        <v>2585</v>
      </c>
      <c r="D34" s="1248"/>
      <c r="E34" s="1248"/>
      <c r="F34" s="1248"/>
      <c r="G34" s="1248"/>
      <c r="H34" s="1248"/>
      <c r="I34" s="1248"/>
      <c r="J34" s="1248"/>
      <c r="K34" s="1248"/>
      <c r="L34" s="57"/>
      <c r="M34" s="57"/>
      <c r="N34" s="57"/>
      <c r="O34" s="57"/>
      <c r="P34" s="230"/>
      <c r="Q34" s="230"/>
      <c r="R34" s="230"/>
      <c r="S34" s="250" t="s">
        <v>2587</v>
      </c>
    </row>
    <row r="35" spans="1:20" ht="40.5" x14ac:dyDescent="0.25">
      <c r="A35" s="54" t="s">
        <v>2588</v>
      </c>
      <c r="B35" s="1250" t="s">
        <v>2589</v>
      </c>
      <c r="C35" s="81" t="s">
        <v>2590</v>
      </c>
      <c r="D35" s="1248"/>
      <c r="E35" s="1248"/>
      <c r="F35" s="1248"/>
      <c r="G35" s="1248"/>
      <c r="H35" s="1248"/>
      <c r="I35" s="1248"/>
      <c r="J35" s="1248"/>
      <c r="K35" s="1248"/>
      <c r="L35" s="57"/>
      <c r="M35" s="57"/>
      <c r="N35" s="57"/>
      <c r="O35" s="57"/>
      <c r="P35" s="230"/>
      <c r="Q35" s="230"/>
      <c r="R35" s="230"/>
      <c r="S35" s="267" t="s">
        <v>2536</v>
      </c>
    </row>
    <row r="36" spans="1:20" ht="40.5" x14ac:dyDescent="0.25">
      <c r="A36" s="54" t="s">
        <v>2591</v>
      </c>
      <c r="B36" s="1250" t="s">
        <v>2582</v>
      </c>
      <c r="C36" s="81" t="s">
        <v>2590</v>
      </c>
      <c r="D36" s="1248"/>
      <c r="E36" s="1248"/>
      <c r="F36" s="1248"/>
      <c r="G36" s="1248"/>
      <c r="H36" s="1248"/>
      <c r="I36" s="1248"/>
      <c r="J36" s="1248"/>
      <c r="K36" s="1248"/>
      <c r="L36" s="57"/>
      <c r="M36" s="57"/>
      <c r="N36" s="57"/>
      <c r="O36" s="57"/>
      <c r="P36" s="230"/>
      <c r="Q36" s="230"/>
      <c r="R36" s="230"/>
      <c r="S36" s="267" t="s">
        <v>2539</v>
      </c>
      <c r="T36" s="107"/>
    </row>
    <row r="37" spans="1:20" ht="38.25" x14ac:dyDescent="0.25">
      <c r="A37" s="1259" t="s">
        <v>2592</v>
      </c>
      <c r="B37" s="243" t="s">
        <v>2593</v>
      </c>
      <c r="C37" s="1166" t="s">
        <v>2594</v>
      </c>
      <c r="D37" s="1260"/>
      <c r="E37" s="1260"/>
      <c r="F37" s="1261"/>
      <c r="G37" s="239"/>
      <c r="H37" s="1260"/>
      <c r="I37" s="1260"/>
      <c r="J37" s="1248"/>
      <c r="K37" s="239"/>
      <c r="L37" s="1260"/>
      <c r="M37" s="1248"/>
      <c r="N37" s="1260"/>
      <c r="O37" s="1261"/>
      <c r="P37" s="1262"/>
      <c r="Q37" s="1261"/>
      <c r="R37" s="1261"/>
      <c r="S37" s="250" t="s">
        <v>2595</v>
      </c>
      <c r="T37" s="1263"/>
    </row>
    <row r="38" spans="1:20" ht="40.5" x14ac:dyDescent="0.25">
      <c r="A38" s="68" t="s">
        <v>2596</v>
      </c>
      <c r="B38" s="177" t="s">
        <v>2597</v>
      </c>
      <c r="C38" s="177" t="s">
        <v>2598</v>
      </c>
      <c r="D38" s="236"/>
      <c r="E38" s="236"/>
      <c r="F38" s="236"/>
      <c r="G38" s="236"/>
      <c r="H38" s="236"/>
      <c r="I38" s="236"/>
      <c r="J38" s="1248"/>
      <c r="K38" s="227"/>
      <c r="L38" s="236"/>
      <c r="M38" s="1248"/>
      <c r="N38" s="236"/>
      <c r="O38" s="1264"/>
      <c r="P38" s="230">
        <f>'[17]Presupuesto 2021'!E34</f>
        <v>23015</v>
      </c>
      <c r="Q38" s="1264"/>
      <c r="R38" s="1264"/>
      <c r="S38" s="55" t="s">
        <v>2599</v>
      </c>
    </row>
    <row r="39" spans="1:20" ht="61.5" customHeight="1" x14ac:dyDescent="0.25">
      <c r="A39" s="68" t="s">
        <v>2600</v>
      </c>
      <c r="B39" s="177" t="s">
        <v>2601</v>
      </c>
      <c r="C39" s="177" t="s">
        <v>2602</v>
      </c>
      <c r="D39" s="236"/>
      <c r="E39" s="1248"/>
      <c r="F39" s="236"/>
      <c r="G39" s="236"/>
      <c r="H39" s="236"/>
      <c r="I39" s="236"/>
      <c r="J39" s="236"/>
      <c r="K39" s="227"/>
      <c r="L39" s="236"/>
      <c r="M39" s="236"/>
      <c r="N39" s="236"/>
      <c r="O39" s="1264"/>
      <c r="P39" s="230"/>
      <c r="Q39" s="1264"/>
      <c r="R39" s="1264"/>
      <c r="S39" s="55"/>
    </row>
    <row r="40" spans="1:20" ht="60" customHeight="1" x14ac:dyDescent="0.25">
      <c r="A40" s="51" t="s">
        <v>2603</v>
      </c>
      <c r="B40" s="51" t="s">
        <v>2604</v>
      </c>
      <c r="C40" s="51" t="s">
        <v>2605</v>
      </c>
      <c r="D40" s="51"/>
      <c r="E40" s="51"/>
      <c r="F40" s="51"/>
      <c r="G40" s="51"/>
      <c r="H40" s="51"/>
      <c r="I40" s="51"/>
      <c r="J40" s="51"/>
      <c r="K40" s="51"/>
      <c r="L40" s="51"/>
      <c r="M40" s="51"/>
      <c r="N40" s="51"/>
      <c r="O40" s="51"/>
      <c r="P40" s="310">
        <f>P42+P43+P44+P45+P46+P47+P49+P50+P52+P53+P54+P55+P56+P58+P59+P60+P62+P63+P64+P65+P67+P68+P69+P70</f>
        <v>999285</v>
      </c>
      <c r="Q40" s="51"/>
      <c r="R40" s="51"/>
      <c r="S40" s="51" t="s">
        <v>2569</v>
      </c>
      <c r="T40" s="320"/>
    </row>
    <row r="41" spans="1:20" ht="39.75" customHeight="1" x14ac:dyDescent="0.25">
      <c r="A41" s="1259" t="s">
        <v>2606</v>
      </c>
      <c r="B41" s="1166" t="s">
        <v>2607</v>
      </c>
      <c r="C41" s="1166" t="s">
        <v>2608</v>
      </c>
      <c r="D41" s="297"/>
      <c r="E41" s="297"/>
      <c r="F41" s="297"/>
      <c r="G41" s="297"/>
      <c r="H41" s="1265">
        <v>1</v>
      </c>
      <c r="I41" s="1247"/>
      <c r="J41" s="297"/>
      <c r="K41" s="297"/>
      <c r="L41" s="297"/>
      <c r="M41" s="297"/>
      <c r="N41" s="297"/>
      <c r="O41" s="297"/>
      <c r="P41" s="61"/>
      <c r="Q41" s="229"/>
      <c r="R41" s="229"/>
      <c r="S41" s="1266" t="s">
        <v>2569</v>
      </c>
      <c r="T41" s="1263"/>
    </row>
    <row r="42" spans="1:20" ht="54" x14ac:dyDescent="0.25">
      <c r="A42" s="1267" t="s">
        <v>2609</v>
      </c>
      <c r="B42" s="249" t="s">
        <v>2610</v>
      </c>
      <c r="C42" s="249" t="s">
        <v>2611</v>
      </c>
      <c r="D42" s="297"/>
      <c r="E42" s="1265">
        <v>50</v>
      </c>
      <c r="F42" s="1265">
        <v>150</v>
      </c>
      <c r="G42" s="1265">
        <v>100</v>
      </c>
      <c r="H42" s="1265">
        <v>150</v>
      </c>
      <c r="I42" s="1265">
        <v>100</v>
      </c>
      <c r="J42" s="1265">
        <v>150</v>
      </c>
      <c r="K42" s="1265">
        <v>100</v>
      </c>
      <c r="L42" s="1265">
        <v>100</v>
      </c>
      <c r="M42" s="1265">
        <v>100</v>
      </c>
      <c r="N42" s="297"/>
      <c r="O42" s="1268"/>
      <c r="P42" s="230">
        <f>'[17]Presupuesto 2021'!E45</f>
        <v>139620</v>
      </c>
      <c r="Q42" s="229"/>
      <c r="R42" s="229"/>
      <c r="S42" s="1167" t="s">
        <v>2552</v>
      </c>
      <c r="T42" s="1263"/>
    </row>
    <row r="43" spans="1:20" ht="40.5" x14ac:dyDescent="0.25">
      <c r="A43" s="181" t="s">
        <v>2612</v>
      </c>
      <c r="B43" s="249" t="s">
        <v>2613</v>
      </c>
      <c r="C43" s="249" t="s">
        <v>2614</v>
      </c>
      <c r="D43" s="1265">
        <v>30</v>
      </c>
      <c r="E43" s="1268"/>
      <c r="F43" s="1265">
        <v>50</v>
      </c>
      <c r="G43" s="1268"/>
      <c r="H43" s="1265">
        <v>50</v>
      </c>
      <c r="I43" s="1268"/>
      <c r="J43" s="1265">
        <v>50</v>
      </c>
      <c r="K43" s="1268"/>
      <c r="L43" s="1265">
        <v>40</v>
      </c>
      <c r="M43" s="1265">
        <v>30</v>
      </c>
      <c r="N43" s="297"/>
      <c r="O43" s="1268"/>
      <c r="P43" s="230">
        <f>'[17]Presupuesto 2021'!E53</f>
        <v>60550</v>
      </c>
      <c r="Q43" s="229"/>
      <c r="R43" s="229"/>
      <c r="S43" s="1167"/>
      <c r="T43" s="1263"/>
    </row>
    <row r="44" spans="1:20" ht="40.5" x14ac:dyDescent="0.25">
      <c r="A44" s="181" t="s">
        <v>2615</v>
      </c>
      <c r="B44" s="249" t="s">
        <v>2613</v>
      </c>
      <c r="C44" s="249" t="s">
        <v>2614</v>
      </c>
      <c r="D44" s="297"/>
      <c r="E44" s="1265">
        <v>50</v>
      </c>
      <c r="F44" s="297"/>
      <c r="G44" s="1265">
        <v>50</v>
      </c>
      <c r="H44" s="297"/>
      <c r="I44" s="1265">
        <v>50</v>
      </c>
      <c r="J44" s="297"/>
      <c r="K44" s="1265">
        <v>50</v>
      </c>
      <c r="L44" s="297"/>
      <c r="M44" s="1265">
        <v>50</v>
      </c>
      <c r="N44" s="297"/>
      <c r="O44" s="1268"/>
      <c r="P44" s="230">
        <f>'[17]Presupuesto 2021'!E61</f>
        <v>60550</v>
      </c>
      <c r="Q44" s="229"/>
      <c r="R44" s="229"/>
      <c r="S44" s="1167"/>
      <c r="T44" s="1263"/>
    </row>
    <row r="45" spans="1:20" ht="27" x14ac:dyDescent="0.25">
      <c r="A45" s="181" t="s">
        <v>2616</v>
      </c>
      <c r="B45" s="249" t="s">
        <v>2613</v>
      </c>
      <c r="C45" s="249" t="s">
        <v>2617</v>
      </c>
      <c r="D45" s="1265">
        <v>50</v>
      </c>
      <c r="E45" s="1268"/>
      <c r="F45" s="1265">
        <v>50</v>
      </c>
      <c r="G45" s="1268"/>
      <c r="H45" s="1265">
        <v>50</v>
      </c>
      <c r="I45" s="1268"/>
      <c r="J45" s="1268"/>
      <c r="K45" s="1268"/>
      <c r="L45" s="1265">
        <v>50</v>
      </c>
      <c r="M45" s="1268"/>
      <c r="N45" s="297"/>
      <c r="O45" s="1268"/>
      <c r="P45" s="230">
        <f>'[17]Presupuesto 2021'!E70</f>
        <v>60550</v>
      </c>
      <c r="Q45" s="229"/>
      <c r="R45" s="229"/>
      <c r="S45" s="1167"/>
      <c r="T45" s="1263"/>
    </row>
    <row r="46" spans="1:20" ht="27" x14ac:dyDescent="0.25">
      <c r="A46" s="181" t="s">
        <v>2618</v>
      </c>
      <c r="B46" s="249" t="s">
        <v>2613</v>
      </c>
      <c r="C46" s="249" t="s">
        <v>2617</v>
      </c>
      <c r="D46" s="297"/>
      <c r="E46" s="1265">
        <v>50</v>
      </c>
      <c r="F46" s="297"/>
      <c r="G46" s="1265">
        <v>50</v>
      </c>
      <c r="H46" s="297"/>
      <c r="I46" s="1268"/>
      <c r="J46" s="297"/>
      <c r="K46" s="1265">
        <v>50</v>
      </c>
      <c r="L46" s="297"/>
      <c r="M46" s="1265">
        <v>25</v>
      </c>
      <c r="N46" s="297"/>
      <c r="O46" s="1265">
        <v>25</v>
      </c>
      <c r="P46" s="1269">
        <f>'[17]Presupuesto 2021'!E86</f>
        <v>48080</v>
      </c>
      <c r="Q46" s="229"/>
      <c r="R46" s="229"/>
      <c r="S46" s="1167" t="s">
        <v>2552</v>
      </c>
      <c r="T46" s="1263"/>
    </row>
    <row r="47" spans="1:20" ht="45" customHeight="1" x14ac:dyDescent="0.25">
      <c r="A47" s="181" t="s">
        <v>2619</v>
      </c>
      <c r="B47" s="249" t="s">
        <v>2620</v>
      </c>
      <c r="C47" s="249" t="s">
        <v>2614</v>
      </c>
      <c r="D47" s="1268"/>
      <c r="E47" s="297"/>
      <c r="F47" s="1265">
        <v>50</v>
      </c>
      <c r="G47" s="297"/>
      <c r="H47" s="1265">
        <v>50</v>
      </c>
      <c r="I47" s="297"/>
      <c r="J47" s="1265">
        <v>50</v>
      </c>
      <c r="K47" s="1268"/>
      <c r="L47" s="1265">
        <v>25</v>
      </c>
      <c r="M47" s="1265">
        <v>50</v>
      </c>
      <c r="N47" s="1268"/>
      <c r="O47" s="1265">
        <v>25</v>
      </c>
      <c r="P47" s="1270">
        <f>'[17]Presupuesto 2021'!E93</f>
        <v>48080</v>
      </c>
      <c r="Q47" s="229"/>
      <c r="R47" s="229"/>
      <c r="S47" s="1167" t="s">
        <v>2552</v>
      </c>
      <c r="T47" s="1263"/>
    </row>
    <row r="48" spans="1:20" ht="52.5" customHeight="1" x14ac:dyDescent="0.25">
      <c r="A48" s="181" t="s">
        <v>2621</v>
      </c>
      <c r="B48" s="249" t="s">
        <v>2622</v>
      </c>
      <c r="C48" s="249" t="s">
        <v>2214</v>
      </c>
      <c r="D48" s="1268"/>
      <c r="E48" s="297"/>
      <c r="F48" s="1265">
        <v>25</v>
      </c>
      <c r="G48" s="297"/>
      <c r="H48" s="1265">
        <v>25</v>
      </c>
      <c r="I48" s="297"/>
      <c r="J48" s="1265">
        <v>25</v>
      </c>
      <c r="K48" s="1268"/>
      <c r="L48" s="1265">
        <v>25</v>
      </c>
      <c r="M48" s="1268"/>
      <c r="N48" s="1268"/>
      <c r="O48" s="1268"/>
      <c r="P48" s="1270"/>
      <c r="Q48" s="229"/>
      <c r="R48" s="229"/>
      <c r="S48" s="1167"/>
      <c r="T48" s="1263"/>
    </row>
    <row r="49" spans="1:20" ht="40.5" x14ac:dyDescent="0.25">
      <c r="A49" s="181" t="s">
        <v>2623</v>
      </c>
      <c r="B49" s="249" t="s">
        <v>2624</v>
      </c>
      <c r="C49" s="249" t="s">
        <v>2625</v>
      </c>
      <c r="D49" s="302"/>
      <c r="E49" s="1265">
        <v>2</v>
      </c>
      <c r="F49" s="1247"/>
      <c r="G49" s="1265">
        <v>2</v>
      </c>
      <c r="H49" s="239"/>
      <c r="I49" s="1265">
        <v>2</v>
      </c>
      <c r="J49" s="1247"/>
      <c r="K49" s="1265">
        <v>2</v>
      </c>
      <c r="L49" s="239"/>
      <c r="M49" s="1265">
        <v>2</v>
      </c>
      <c r="N49" s="239"/>
      <c r="O49" s="239"/>
      <c r="P49" s="230">
        <f>'[17]Presupuesto 2021'!E100</f>
        <v>25125</v>
      </c>
      <c r="Q49" s="229"/>
      <c r="R49" s="1193"/>
      <c r="S49" s="1167" t="s">
        <v>2552</v>
      </c>
      <c r="T49" s="1263"/>
    </row>
    <row r="50" spans="1:20" ht="71.25" customHeight="1" x14ac:dyDescent="0.25">
      <c r="A50" s="53" t="s">
        <v>2626</v>
      </c>
      <c r="B50" s="249" t="s">
        <v>2624</v>
      </c>
      <c r="C50" s="249" t="s">
        <v>2627</v>
      </c>
      <c r="D50" s="302"/>
      <c r="E50" s="1265">
        <v>1</v>
      </c>
      <c r="F50" s="239"/>
      <c r="G50" s="1265">
        <v>1</v>
      </c>
      <c r="H50" s="1265">
        <v>1</v>
      </c>
      <c r="I50" s="239"/>
      <c r="J50" s="1247"/>
      <c r="K50" s="239"/>
      <c r="L50" s="1265">
        <v>1</v>
      </c>
      <c r="M50" s="1265">
        <v>1</v>
      </c>
      <c r="N50" s="239"/>
      <c r="O50" s="239"/>
      <c r="P50" s="230">
        <f>'[17]Presupuesto 2021'!E79</f>
        <v>60550</v>
      </c>
      <c r="Q50" s="229"/>
      <c r="R50" s="1193"/>
      <c r="S50" s="1167"/>
      <c r="T50" s="1263"/>
    </row>
    <row r="51" spans="1:20" ht="27" x14ac:dyDescent="0.25">
      <c r="A51" s="1259" t="s">
        <v>2628</v>
      </c>
      <c r="B51" s="249" t="s">
        <v>2613</v>
      </c>
      <c r="C51" s="249" t="s">
        <v>2611</v>
      </c>
      <c r="D51" s="1247"/>
      <c r="E51" s="1247"/>
      <c r="F51" s="1247"/>
      <c r="G51" s="1247"/>
      <c r="H51" s="1247"/>
      <c r="I51" s="1247"/>
      <c r="J51" s="1247"/>
      <c r="K51" s="1247"/>
      <c r="L51" s="1247"/>
      <c r="M51" s="1247"/>
      <c r="N51" s="1247"/>
      <c r="O51" s="1247"/>
      <c r="P51" s="1249"/>
      <c r="Q51" s="1271"/>
      <c r="R51" s="1272"/>
      <c r="S51" s="1266" t="s">
        <v>2576</v>
      </c>
      <c r="T51" s="320"/>
    </row>
    <row r="52" spans="1:20" ht="46.5" customHeight="1" x14ac:dyDescent="0.25">
      <c r="A52" s="181" t="s">
        <v>2629</v>
      </c>
      <c r="B52" s="249" t="s">
        <v>2630</v>
      </c>
      <c r="C52" s="249" t="s">
        <v>2631</v>
      </c>
      <c r="D52" s="1268"/>
      <c r="E52" s="1248">
        <v>50</v>
      </c>
      <c r="F52" s="1268"/>
      <c r="G52" s="1248">
        <v>50</v>
      </c>
      <c r="H52" s="1248">
        <v>50</v>
      </c>
      <c r="I52" s="1268"/>
      <c r="J52" s="1248">
        <v>50</v>
      </c>
      <c r="K52" s="1248">
        <v>25</v>
      </c>
      <c r="L52" s="1248">
        <v>50</v>
      </c>
      <c r="M52" s="1248">
        <v>25</v>
      </c>
      <c r="N52" s="1248">
        <v>25</v>
      </c>
      <c r="O52" s="1248">
        <v>25</v>
      </c>
      <c r="P52" s="1273">
        <f>'[17]Presupuesto 2021'!E111</f>
        <v>3575</v>
      </c>
      <c r="Q52" s="65"/>
      <c r="R52" s="229"/>
      <c r="S52" s="250" t="s">
        <v>2632</v>
      </c>
      <c r="T52" s="320"/>
    </row>
    <row r="53" spans="1:20" ht="43.5" customHeight="1" x14ac:dyDescent="0.25">
      <c r="A53" s="181" t="s">
        <v>2633</v>
      </c>
      <c r="B53" s="249" t="s">
        <v>2634</v>
      </c>
      <c r="C53" s="249" t="s">
        <v>2614</v>
      </c>
      <c r="D53" s="297"/>
      <c r="E53" s="1248">
        <v>25</v>
      </c>
      <c r="F53" s="297"/>
      <c r="G53" s="1248">
        <v>25</v>
      </c>
      <c r="H53" s="297"/>
      <c r="I53" s="1248">
        <v>50</v>
      </c>
      <c r="J53" s="1248">
        <v>25</v>
      </c>
      <c r="K53" s="1248">
        <v>50</v>
      </c>
      <c r="L53" s="1248">
        <v>25</v>
      </c>
      <c r="M53" s="1248">
        <v>25</v>
      </c>
      <c r="N53" s="297"/>
      <c r="O53" s="1248">
        <v>25</v>
      </c>
      <c r="P53" s="230">
        <f>'[17]Presupuesto 2021'!E121</f>
        <v>22705</v>
      </c>
      <c r="Q53" s="229"/>
      <c r="R53" s="229"/>
      <c r="S53" s="1274" t="s">
        <v>2635</v>
      </c>
      <c r="T53" s="1275"/>
    </row>
    <row r="54" spans="1:20" ht="72.75" customHeight="1" x14ac:dyDescent="0.25">
      <c r="A54" s="181" t="s">
        <v>2636</v>
      </c>
      <c r="B54" s="249" t="s">
        <v>2637</v>
      </c>
      <c r="C54" s="249" t="s">
        <v>2638</v>
      </c>
      <c r="D54" s="1248">
        <v>25</v>
      </c>
      <c r="E54" s="297"/>
      <c r="F54" s="1248">
        <v>25</v>
      </c>
      <c r="G54" s="297"/>
      <c r="H54" s="1248">
        <v>25</v>
      </c>
      <c r="I54" s="297"/>
      <c r="J54" s="1248">
        <v>25</v>
      </c>
      <c r="K54" s="297"/>
      <c r="L54" s="1248">
        <v>25</v>
      </c>
      <c r="M54" s="302"/>
      <c r="N54" s="1248">
        <v>25</v>
      </c>
      <c r="O54" s="302"/>
      <c r="P54" s="1273">
        <f>'[17]Presupuesto 2021'!E128</f>
        <v>51600</v>
      </c>
      <c r="Q54" s="65"/>
      <c r="R54" s="229"/>
      <c r="S54" s="250" t="s">
        <v>2639</v>
      </c>
      <c r="T54" s="320"/>
    </row>
    <row r="55" spans="1:20" ht="40.5" x14ac:dyDescent="0.25">
      <c r="A55" s="181" t="s">
        <v>2640</v>
      </c>
      <c r="B55" s="249" t="s">
        <v>2610</v>
      </c>
      <c r="C55" s="250" t="s">
        <v>2641</v>
      </c>
      <c r="D55" s="1248">
        <v>50</v>
      </c>
      <c r="E55" s="1248">
        <v>50</v>
      </c>
      <c r="F55" s="1248">
        <v>50</v>
      </c>
      <c r="G55" s="1248">
        <v>25</v>
      </c>
      <c r="H55" s="1248">
        <v>50</v>
      </c>
      <c r="I55" s="1268"/>
      <c r="J55" s="1248">
        <v>50</v>
      </c>
      <c r="K55" s="1248">
        <v>50</v>
      </c>
      <c r="L55" s="1248">
        <v>25</v>
      </c>
      <c r="M55" s="1248">
        <v>50</v>
      </c>
      <c r="N55" s="1268"/>
      <c r="O55" s="1248">
        <v>50</v>
      </c>
      <c r="P55" s="230">
        <f>'[17]Presupuesto 2021'!E138</f>
        <v>27300</v>
      </c>
      <c r="Q55" s="229"/>
      <c r="R55" s="65"/>
      <c r="S55" s="250" t="s">
        <v>2642</v>
      </c>
      <c r="T55" s="1275"/>
    </row>
    <row r="56" spans="1:20" ht="51.75" customHeight="1" x14ac:dyDescent="0.25">
      <c r="A56" s="181" t="s">
        <v>2643</v>
      </c>
      <c r="B56" s="249" t="s">
        <v>2644</v>
      </c>
      <c r="C56" s="250" t="s">
        <v>2645</v>
      </c>
      <c r="D56" s="1248">
        <v>5</v>
      </c>
      <c r="E56" s="1268"/>
      <c r="F56" s="1248">
        <v>10</v>
      </c>
      <c r="G56" s="1268"/>
      <c r="H56" s="1248">
        <v>10</v>
      </c>
      <c r="I56" s="1268"/>
      <c r="J56" s="1248">
        <v>10</v>
      </c>
      <c r="K56" s="1268"/>
      <c r="L56" s="1268"/>
      <c r="M56" s="1248">
        <v>10</v>
      </c>
      <c r="N56" s="1268"/>
      <c r="O56" s="1248">
        <v>5</v>
      </c>
      <c r="P56" s="230">
        <f>'[17]Presupuesto 2021'!E148</f>
        <v>16055</v>
      </c>
      <c r="Q56" s="229"/>
      <c r="R56" s="65"/>
      <c r="S56" s="250" t="s">
        <v>2642</v>
      </c>
      <c r="T56" s="1275"/>
    </row>
    <row r="57" spans="1:20" ht="41.25" customHeight="1" x14ac:dyDescent="0.25">
      <c r="A57" s="1259" t="s">
        <v>2646</v>
      </c>
      <c r="B57" s="243" t="s">
        <v>2647</v>
      </c>
      <c r="C57" s="253" t="s">
        <v>2611</v>
      </c>
      <c r="D57" s="1247"/>
      <c r="E57" s="1247"/>
      <c r="F57" s="1247"/>
      <c r="G57" s="1247"/>
      <c r="H57" s="1247"/>
      <c r="I57" s="1276"/>
      <c r="J57" s="1247"/>
      <c r="K57" s="302"/>
      <c r="L57" s="1247"/>
      <c r="M57" s="1247"/>
      <c r="N57" s="1247"/>
      <c r="O57" s="1247"/>
      <c r="P57" s="1249"/>
      <c r="Q57" s="65"/>
      <c r="R57" s="229"/>
      <c r="S57" s="1167" t="s">
        <v>2648</v>
      </c>
      <c r="T57" s="1275"/>
    </row>
    <row r="58" spans="1:20" ht="40.5" x14ac:dyDescent="0.25">
      <c r="A58" s="181" t="s">
        <v>2649</v>
      </c>
      <c r="B58" s="249" t="s">
        <v>2650</v>
      </c>
      <c r="C58" s="1167" t="s">
        <v>2651</v>
      </c>
      <c r="D58" s="1248">
        <v>50</v>
      </c>
      <c r="E58" s="1248">
        <v>50</v>
      </c>
      <c r="F58" s="1248">
        <v>50</v>
      </c>
      <c r="G58" s="1248">
        <v>50</v>
      </c>
      <c r="H58" s="1248">
        <v>50</v>
      </c>
      <c r="I58" s="1248">
        <v>50</v>
      </c>
      <c r="J58" s="1248">
        <v>50</v>
      </c>
      <c r="K58" s="1248">
        <v>75</v>
      </c>
      <c r="L58" s="1248">
        <v>50</v>
      </c>
      <c r="M58" s="1248">
        <v>50</v>
      </c>
      <c r="N58" s="1248">
        <v>50</v>
      </c>
      <c r="O58" s="1248">
        <v>50</v>
      </c>
      <c r="P58" s="230">
        <f>'[17]Presupuesto 2021'!E157</f>
        <v>24375</v>
      </c>
      <c r="Q58" s="229"/>
      <c r="R58" s="65"/>
      <c r="S58" s="1167" t="s">
        <v>2652</v>
      </c>
      <c r="T58" s="1275"/>
    </row>
    <row r="59" spans="1:20" ht="54" x14ac:dyDescent="0.25">
      <c r="A59" s="181" t="s">
        <v>2653</v>
      </c>
      <c r="B59" s="249" t="s">
        <v>2613</v>
      </c>
      <c r="C59" s="1167" t="s">
        <v>2651</v>
      </c>
      <c r="D59" s="1248">
        <v>50</v>
      </c>
      <c r="E59" s="1248">
        <v>50</v>
      </c>
      <c r="F59" s="1248">
        <v>50</v>
      </c>
      <c r="G59" s="1248">
        <v>50</v>
      </c>
      <c r="H59" s="1248">
        <v>50</v>
      </c>
      <c r="I59" s="1248">
        <v>50</v>
      </c>
      <c r="J59" s="1248">
        <v>50</v>
      </c>
      <c r="K59" s="1248">
        <v>75</v>
      </c>
      <c r="L59" s="1248">
        <v>50</v>
      </c>
      <c r="M59" s="1248">
        <v>50</v>
      </c>
      <c r="N59" s="1248">
        <v>50</v>
      </c>
      <c r="O59" s="1248">
        <v>50</v>
      </c>
      <c r="P59" s="1273">
        <f>'[17]Presupuesto 2021'!E165</f>
        <v>30050</v>
      </c>
      <c r="Q59" s="65"/>
      <c r="R59" s="1193"/>
      <c r="S59" s="1197" t="s">
        <v>2654</v>
      </c>
      <c r="T59" s="1275"/>
    </row>
    <row r="60" spans="1:20" ht="40.5" x14ac:dyDescent="0.25">
      <c r="A60" s="181" t="s">
        <v>2655</v>
      </c>
      <c r="B60" s="1166" t="s">
        <v>2656</v>
      </c>
      <c r="C60" s="1167" t="s">
        <v>2657</v>
      </c>
      <c r="D60" s="297"/>
      <c r="E60" s="297"/>
      <c r="F60" s="1248">
        <v>1</v>
      </c>
      <c r="G60" s="297"/>
      <c r="H60" s="297"/>
      <c r="I60" s="297"/>
      <c r="J60" s="297"/>
      <c r="K60" s="297"/>
      <c r="L60" s="302"/>
      <c r="M60" s="297"/>
      <c r="N60" s="302"/>
      <c r="O60" s="302"/>
      <c r="P60" s="1273">
        <f>'[17]Presupuesto 2021'!E172</f>
        <v>25625</v>
      </c>
      <c r="Q60" s="65"/>
      <c r="R60" s="1193"/>
      <c r="S60" s="1197" t="s">
        <v>2654</v>
      </c>
      <c r="T60" s="320"/>
    </row>
    <row r="61" spans="1:20" ht="42.75" customHeight="1" x14ac:dyDescent="0.25">
      <c r="A61" s="1259" t="s">
        <v>2658</v>
      </c>
      <c r="B61" s="243" t="s">
        <v>2613</v>
      </c>
      <c r="C61" s="1277" t="s">
        <v>2611</v>
      </c>
      <c r="D61" s="1247"/>
      <c r="E61" s="1247"/>
      <c r="F61" s="1247"/>
      <c r="G61" s="1247"/>
      <c r="H61" s="1247"/>
      <c r="I61" s="1247"/>
      <c r="J61" s="1247"/>
      <c r="K61" s="1247"/>
      <c r="L61" s="1247"/>
      <c r="M61" s="1247"/>
      <c r="N61" s="1247"/>
      <c r="O61" s="1247"/>
      <c r="P61" s="229"/>
      <c r="Q61" s="1271"/>
      <c r="R61" s="65"/>
      <c r="S61" s="1167" t="s">
        <v>2659</v>
      </c>
      <c r="T61" s="320"/>
    </row>
    <row r="62" spans="1:20" ht="54.75" customHeight="1" x14ac:dyDescent="0.25">
      <c r="A62" s="181" t="s">
        <v>2660</v>
      </c>
      <c r="B62" s="249" t="s">
        <v>2613</v>
      </c>
      <c r="C62" s="249" t="s">
        <v>2661</v>
      </c>
      <c r="D62" s="1248">
        <v>50</v>
      </c>
      <c r="E62" s="1248">
        <v>50</v>
      </c>
      <c r="F62" s="1248">
        <v>50</v>
      </c>
      <c r="G62" s="239"/>
      <c r="H62" s="1248">
        <v>50</v>
      </c>
      <c r="I62" s="1248">
        <v>50</v>
      </c>
      <c r="J62" s="1248">
        <v>50</v>
      </c>
      <c r="K62" s="1248">
        <v>50</v>
      </c>
      <c r="L62" s="239"/>
      <c r="M62" s="1248">
        <v>50</v>
      </c>
      <c r="N62" s="1248">
        <v>50</v>
      </c>
      <c r="O62" s="258"/>
      <c r="P62" s="230">
        <f>'[17]Presupuesto 2021'!E181</f>
        <v>28050</v>
      </c>
      <c r="Q62" s="229"/>
      <c r="R62" s="229"/>
      <c r="S62" s="1167" t="s">
        <v>2659</v>
      </c>
      <c r="T62" s="320"/>
    </row>
    <row r="63" spans="1:20" ht="60.75" customHeight="1" x14ac:dyDescent="0.25">
      <c r="A63" s="181" t="s">
        <v>2662</v>
      </c>
      <c r="B63" s="249" t="s">
        <v>2613</v>
      </c>
      <c r="C63" s="249" t="s">
        <v>2663</v>
      </c>
      <c r="D63" s="297"/>
      <c r="E63" s="1248">
        <v>50</v>
      </c>
      <c r="F63" s="297"/>
      <c r="G63" s="1248">
        <v>50</v>
      </c>
      <c r="H63" s="297"/>
      <c r="I63" s="1248">
        <v>50</v>
      </c>
      <c r="J63" s="1248">
        <v>50</v>
      </c>
      <c r="K63" s="1248">
        <v>50</v>
      </c>
      <c r="L63" s="1248">
        <v>50</v>
      </c>
      <c r="M63" s="1248">
        <v>50</v>
      </c>
      <c r="N63" s="297"/>
      <c r="O63" s="1248">
        <v>50</v>
      </c>
      <c r="P63" s="230">
        <f>'[17]Presupuesto 2021'!E190</f>
        <v>58300</v>
      </c>
      <c r="Q63" s="229"/>
      <c r="R63" s="65"/>
      <c r="S63" s="1167" t="s">
        <v>2664</v>
      </c>
      <c r="T63" s="320"/>
    </row>
    <row r="64" spans="1:20" ht="45.75" customHeight="1" x14ac:dyDescent="0.25">
      <c r="A64" s="181" t="s">
        <v>2665</v>
      </c>
      <c r="B64" s="249" t="s">
        <v>2613</v>
      </c>
      <c r="C64" s="249" t="s">
        <v>2666</v>
      </c>
      <c r="D64" s="297"/>
      <c r="E64" s="1248">
        <v>50</v>
      </c>
      <c r="F64" s="297"/>
      <c r="G64" s="1248">
        <v>50</v>
      </c>
      <c r="H64" s="297"/>
      <c r="I64" s="1248">
        <v>50</v>
      </c>
      <c r="J64" s="297"/>
      <c r="K64" s="1248">
        <v>50</v>
      </c>
      <c r="L64" s="297"/>
      <c r="M64" s="1248">
        <v>50</v>
      </c>
      <c r="N64" s="297"/>
      <c r="O64" s="1248">
        <v>50</v>
      </c>
      <c r="P64" s="230">
        <f>'[17]Presupuesto 2021'!E200</f>
        <v>58300</v>
      </c>
      <c r="Q64" s="229"/>
      <c r="R64" s="65"/>
      <c r="S64" s="1167"/>
      <c r="T64" s="320"/>
    </row>
    <row r="65" spans="1:20" ht="53.25" customHeight="1" x14ac:dyDescent="0.25">
      <c r="A65" s="709" t="s">
        <v>2667</v>
      </c>
      <c r="B65" s="1166" t="s">
        <v>2656</v>
      </c>
      <c r="C65" s="1166" t="s">
        <v>131</v>
      </c>
      <c r="D65" s="302"/>
      <c r="E65" s="302"/>
      <c r="F65" s="297"/>
      <c r="G65" s="1248">
        <v>1</v>
      </c>
      <c r="H65" s="297"/>
      <c r="I65" s="297"/>
      <c r="J65" s="297"/>
      <c r="K65" s="1248">
        <v>1</v>
      </c>
      <c r="L65" s="297"/>
      <c r="M65" s="294"/>
      <c r="N65" s="297"/>
      <c r="O65" s="297"/>
      <c r="P65" s="230">
        <f>'[17]Presupuesto 2021'!E206</f>
        <v>19170</v>
      </c>
      <c r="Q65" s="229"/>
      <c r="R65" s="317"/>
      <c r="S65" s="1167" t="s">
        <v>2664</v>
      </c>
      <c r="T65" s="1278"/>
    </row>
    <row r="66" spans="1:20" ht="27" x14ac:dyDescent="0.25">
      <c r="A66" s="1259" t="s">
        <v>2668</v>
      </c>
      <c r="B66" s="1245" t="s">
        <v>2669</v>
      </c>
      <c r="C66" s="1279" t="s">
        <v>2614</v>
      </c>
      <c r="D66" s="302"/>
      <c r="E66" s="302"/>
      <c r="F66" s="239"/>
      <c r="G66" s="239"/>
      <c r="H66" s="239"/>
      <c r="I66" s="239"/>
      <c r="J66" s="239"/>
      <c r="K66" s="239"/>
      <c r="L66" s="239"/>
      <c r="M66" s="239"/>
      <c r="N66" s="239"/>
      <c r="O66" s="239"/>
      <c r="P66" s="1262"/>
      <c r="Q66" s="229"/>
      <c r="R66" s="229"/>
      <c r="S66" s="250" t="s">
        <v>2595</v>
      </c>
      <c r="T66" s="320"/>
    </row>
    <row r="67" spans="1:20" ht="40.5" x14ac:dyDescent="0.25">
      <c r="A67" s="181" t="s">
        <v>2670</v>
      </c>
      <c r="B67" s="62" t="s">
        <v>2671</v>
      </c>
      <c r="C67" s="1167" t="s">
        <v>2672</v>
      </c>
      <c r="D67" s="1248">
        <v>10</v>
      </c>
      <c r="E67" s="302"/>
      <c r="F67" s="1248">
        <v>10</v>
      </c>
      <c r="G67" s="239"/>
      <c r="H67" s="1248">
        <v>15</v>
      </c>
      <c r="I67" s="239"/>
      <c r="J67" s="1248">
        <v>10</v>
      </c>
      <c r="K67" s="239"/>
      <c r="L67" s="1248">
        <v>10</v>
      </c>
      <c r="M67" s="239"/>
      <c r="N67" s="1248">
        <v>10</v>
      </c>
      <c r="O67" s="239"/>
      <c r="P67" s="230">
        <f>'[17]Presupuesto 2021'!E214</f>
        <v>19700</v>
      </c>
      <c r="Q67" s="229"/>
      <c r="R67" s="229"/>
      <c r="S67" s="1167" t="s">
        <v>2552</v>
      </c>
      <c r="T67" s="320"/>
    </row>
    <row r="68" spans="1:20" ht="40.5" x14ac:dyDescent="0.25">
      <c r="A68" s="181" t="s">
        <v>2673</v>
      </c>
      <c r="B68" s="62" t="s">
        <v>2671</v>
      </c>
      <c r="C68" s="1167" t="s">
        <v>2674</v>
      </c>
      <c r="D68" s="302"/>
      <c r="E68" s="302"/>
      <c r="F68" s="1248">
        <v>10</v>
      </c>
      <c r="G68" s="239"/>
      <c r="H68" s="1248">
        <v>10</v>
      </c>
      <c r="I68" s="239"/>
      <c r="J68" s="239"/>
      <c r="K68" s="1248">
        <v>15</v>
      </c>
      <c r="L68" s="239"/>
      <c r="M68" s="1248">
        <v>15</v>
      </c>
      <c r="N68" s="239"/>
      <c r="O68" s="1248">
        <v>15</v>
      </c>
      <c r="P68" s="230">
        <f>'[17]Presupuesto 2021'!E222</f>
        <v>67525</v>
      </c>
      <c r="Q68" s="229"/>
      <c r="R68" s="229"/>
      <c r="S68" s="250" t="s">
        <v>2675</v>
      </c>
      <c r="T68" s="320"/>
    </row>
    <row r="69" spans="1:20" ht="40.5" x14ac:dyDescent="0.25">
      <c r="A69" s="181" t="s">
        <v>2676</v>
      </c>
      <c r="B69" s="62" t="s">
        <v>2671</v>
      </c>
      <c r="C69" s="1167" t="s">
        <v>2677</v>
      </c>
      <c r="D69" s="302"/>
      <c r="E69" s="1248">
        <v>10</v>
      </c>
      <c r="F69" s="239"/>
      <c r="G69" s="1248">
        <v>10</v>
      </c>
      <c r="H69" s="239"/>
      <c r="I69" s="1248">
        <v>15</v>
      </c>
      <c r="J69" s="239"/>
      <c r="K69" s="1248">
        <v>15</v>
      </c>
      <c r="L69" s="239"/>
      <c r="M69" s="239"/>
      <c r="N69" s="1248">
        <v>10</v>
      </c>
      <c r="O69" s="239"/>
      <c r="P69" s="230">
        <f>'[17]Presupuesto 2021'!E230</f>
        <v>21925</v>
      </c>
      <c r="Q69" s="229"/>
      <c r="R69" s="229"/>
      <c r="S69" s="1167" t="s">
        <v>2648</v>
      </c>
      <c r="T69" s="320"/>
    </row>
    <row r="70" spans="1:20" ht="54" customHeight="1" x14ac:dyDescent="0.25">
      <c r="A70" s="181" t="s">
        <v>2678</v>
      </c>
      <c r="B70" s="62" t="s">
        <v>2671</v>
      </c>
      <c r="C70" s="1167" t="s">
        <v>2677</v>
      </c>
      <c r="D70" s="1248">
        <v>10</v>
      </c>
      <c r="E70" s="302"/>
      <c r="F70" s="1248">
        <v>10</v>
      </c>
      <c r="G70" s="239"/>
      <c r="H70" s="1248">
        <v>10</v>
      </c>
      <c r="I70" s="239"/>
      <c r="J70" s="1248">
        <v>10</v>
      </c>
      <c r="K70" s="239"/>
      <c r="L70" s="239"/>
      <c r="M70" s="1248">
        <v>10</v>
      </c>
      <c r="N70" s="239"/>
      <c r="O70" s="1248">
        <v>10</v>
      </c>
      <c r="P70" s="230">
        <f>'[17]Presupuesto 2021'!E237</f>
        <v>21925</v>
      </c>
      <c r="Q70" s="229"/>
      <c r="R70" s="317"/>
      <c r="S70" s="1167" t="s">
        <v>2659</v>
      </c>
      <c r="T70" s="320"/>
    </row>
    <row r="71" spans="1:20" ht="53.25" customHeight="1" x14ac:dyDescent="0.25">
      <c r="A71" s="51" t="s">
        <v>2679</v>
      </c>
      <c r="B71" s="51" t="s">
        <v>2680</v>
      </c>
      <c r="C71" s="51"/>
      <c r="D71" s="51"/>
      <c r="E71" s="51"/>
      <c r="F71" s="51"/>
      <c r="G71" s="51"/>
      <c r="H71" s="51"/>
      <c r="I71" s="51"/>
      <c r="J71" s="51"/>
      <c r="K71" s="51"/>
      <c r="L71" s="51"/>
      <c r="M71" s="51"/>
      <c r="N71" s="51"/>
      <c r="O71" s="51"/>
      <c r="P71" s="310">
        <f>P72+P73+P74</f>
        <v>144270</v>
      </c>
      <c r="Q71" s="51"/>
      <c r="R71" s="51"/>
      <c r="S71" s="51" t="s">
        <v>2569</v>
      </c>
      <c r="T71" s="320"/>
    </row>
    <row r="72" spans="1:20" ht="48" customHeight="1" x14ac:dyDescent="0.25">
      <c r="A72" s="181" t="s">
        <v>2681</v>
      </c>
      <c r="B72" s="315" t="s">
        <v>2682</v>
      </c>
      <c r="C72" s="1280" t="s">
        <v>2683</v>
      </c>
      <c r="D72" s="1281"/>
      <c r="E72" s="1281"/>
      <c r="F72" s="1248"/>
      <c r="G72" s="1248"/>
      <c r="H72" s="1248"/>
      <c r="I72" s="1248"/>
      <c r="J72" s="1248"/>
      <c r="K72" s="1248"/>
      <c r="L72" s="1248"/>
      <c r="M72" s="1248"/>
      <c r="N72" s="1248"/>
      <c r="O72" s="304"/>
      <c r="P72" s="1282">
        <f>'[17]Presupuesto 2021'!E248</f>
        <v>70000</v>
      </c>
      <c r="Q72" s="230"/>
      <c r="R72" s="59"/>
      <c r="S72" s="1256"/>
      <c r="T72" s="591"/>
    </row>
    <row r="73" spans="1:20" ht="40.5" x14ac:dyDescent="0.25">
      <c r="A73" s="181" t="s">
        <v>2684</v>
      </c>
      <c r="B73" s="55" t="s">
        <v>2685</v>
      </c>
      <c r="C73" s="188" t="s">
        <v>2686</v>
      </c>
      <c r="D73" s="1248"/>
      <c r="E73" s="1248"/>
      <c r="F73" s="1248"/>
      <c r="G73" s="1248"/>
      <c r="H73" s="1248"/>
      <c r="I73" s="1248"/>
      <c r="J73" s="1283"/>
      <c r="K73" s="1283"/>
      <c r="L73" s="1283"/>
      <c r="M73" s="1283"/>
      <c r="N73" s="1283"/>
      <c r="O73" s="1284"/>
      <c r="P73" s="230">
        <f>'[17]Presupuesto 2021'!E255</f>
        <v>20510</v>
      </c>
      <c r="Q73" s="1284"/>
      <c r="R73" s="1284"/>
      <c r="S73" s="267" t="s">
        <v>2552</v>
      </c>
      <c r="T73" s="1285"/>
    </row>
    <row r="74" spans="1:20" ht="47.25" customHeight="1" x14ac:dyDescent="0.25">
      <c r="A74" s="181" t="s">
        <v>2687</v>
      </c>
      <c r="B74" s="55" t="s">
        <v>2688</v>
      </c>
      <c r="C74" s="188" t="s">
        <v>2686</v>
      </c>
      <c r="D74" s="1248"/>
      <c r="E74" s="1248"/>
      <c r="F74" s="1248"/>
      <c r="G74" s="1248"/>
      <c r="H74" s="1248"/>
      <c r="I74" s="1248"/>
      <c r="J74" s="1283"/>
      <c r="K74" s="1283"/>
      <c r="L74" s="1283"/>
      <c r="M74" s="1283"/>
      <c r="N74" s="1283"/>
      <c r="O74" s="1284"/>
      <c r="P74" s="230">
        <f>'[17]Presupuesto 2021'!E262</f>
        <v>53760</v>
      </c>
      <c r="Q74" s="1284"/>
      <c r="R74" s="1284"/>
      <c r="S74" s="267"/>
      <c r="T74" s="1285"/>
    </row>
    <row r="75" spans="1:20" ht="51" x14ac:dyDescent="0.25">
      <c r="A75" s="51" t="s">
        <v>2689</v>
      </c>
      <c r="B75" s="51" t="s">
        <v>2690</v>
      </c>
      <c r="C75" s="51" t="s">
        <v>2691</v>
      </c>
      <c r="D75" s="51"/>
      <c r="E75" s="51"/>
      <c r="F75" s="51"/>
      <c r="G75" s="51"/>
      <c r="H75" s="51"/>
      <c r="I75" s="51"/>
      <c r="J75" s="51"/>
      <c r="K75" s="51"/>
      <c r="L75" s="51"/>
      <c r="M75" s="51"/>
      <c r="N75" s="51"/>
      <c r="O75" s="51"/>
      <c r="P75" s="310">
        <f>P76+P77+P78+P79</f>
        <v>241260</v>
      </c>
      <c r="Q75" s="51"/>
      <c r="R75" s="51"/>
      <c r="S75" s="51" t="s">
        <v>2692</v>
      </c>
      <c r="T75" s="1286"/>
    </row>
    <row r="76" spans="1:20" ht="54" x14ac:dyDescent="0.25">
      <c r="A76" s="181" t="s">
        <v>2693</v>
      </c>
      <c r="B76" s="1250" t="s">
        <v>2694</v>
      </c>
      <c r="C76" s="316" t="s">
        <v>2695</v>
      </c>
      <c r="D76" s="1284"/>
      <c r="E76" s="1287"/>
      <c r="F76" s="227"/>
      <c r="G76" s="1248">
        <v>1</v>
      </c>
      <c r="H76" s="1283"/>
      <c r="I76" s="227"/>
      <c r="J76" s="1283"/>
      <c r="K76" s="1283"/>
      <c r="L76" s="227"/>
      <c r="M76" s="1283"/>
      <c r="N76" s="1283"/>
      <c r="O76" s="227"/>
      <c r="P76" s="230">
        <f>'[17]Presupuesto 2021'!E276</f>
        <v>60360</v>
      </c>
      <c r="Q76" s="1284"/>
      <c r="R76" s="1284"/>
      <c r="S76" s="267" t="s">
        <v>2696</v>
      </c>
      <c r="T76" s="1285"/>
    </row>
    <row r="77" spans="1:20" ht="67.5" x14ac:dyDescent="0.25">
      <c r="A77" s="181" t="s">
        <v>2697</v>
      </c>
      <c r="B77" s="1250" t="s">
        <v>2694</v>
      </c>
      <c r="C77" s="316" t="s">
        <v>2698</v>
      </c>
      <c r="D77" s="1284"/>
      <c r="E77" s="1287"/>
      <c r="F77" s="1248">
        <v>1</v>
      </c>
      <c r="G77" s="1283"/>
      <c r="H77" s="1283"/>
      <c r="I77" s="227"/>
      <c r="J77" s="1283"/>
      <c r="K77" s="1283"/>
      <c r="L77" s="227"/>
      <c r="M77" s="1283"/>
      <c r="N77" s="1283"/>
      <c r="O77" s="227"/>
      <c r="P77" s="230">
        <f>'[17]Presupuesto 2021'!E282</f>
        <v>60300</v>
      </c>
      <c r="Q77" s="1284"/>
      <c r="R77" s="1284"/>
      <c r="S77" s="250" t="s">
        <v>2699</v>
      </c>
      <c r="T77" s="1285"/>
    </row>
    <row r="78" spans="1:20" ht="54" x14ac:dyDescent="0.25">
      <c r="A78" s="181" t="s">
        <v>2700</v>
      </c>
      <c r="B78" s="1250" t="s">
        <v>2694</v>
      </c>
      <c r="C78" s="316" t="s">
        <v>2698</v>
      </c>
      <c r="D78" s="1284"/>
      <c r="E78" s="1287"/>
      <c r="F78" s="227"/>
      <c r="G78" s="1283"/>
      <c r="H78" s="1283"/>
      <c r="I78" s="1248">
        <v>1</v>
      </c>
      <c r="J78" s="1283"/>
      <c r="K78" s="1283"/>
      <c r="L78" s="227"/>
      <c r="M78" s="1283"/>
      <c r="N78" s="1283"/>
      <c r="O78" s="227"/>
      <c r="P78" s="230">
        <f>'[17]Presupuesto 2021'!E288</f>
        <v>60300</v>
      </c>
      <c r="Q78" s="1284"/>
      <c r="R78" s="1284"/>
      <c r="S78" s="267" t="s">
        <v>2701</v>
      </c>
      <c r="T78" s="1285"/>
    </row>
    <row r="79" spans="1:20" ht="54" x14ac:dyDescent="0.25">
      <c r="A79" s="181" t="s">
        <v>2702</v>
      </c>
      <c r="B79" s="1250" t="s">
        <v>2694</v>
      </c>
      <c r="C79" s="316" t="s">
        <v>2698</v>
      </c>
      <c r="D79" s="1284"/>
      <c r="E79" s="1287"/>
      <c r="F79" s="1248">
        <v>1</v>
      </c>
      <c r="G79" s="1283"/>
      <c r="H79" s="227"/>
      <c r="I79" s="227"/>
      <c r="J79" s="1283"/>
      <c r="K79" s="1283"/>
      <c r="L79" s="227"/>
      <c r="M79" s="1283"/>
      <c r="N79" s="1283"/>
      <c r="O79" s="227"/>
      <c r="P79" s="230">
        <f>'[17]Presupuesto 2021'!E295</f>
        <v>60300</v>
      </c>
      <c r="Q79" s="1284"/>
      <c r="R79" s="1284"/>
      <c r="S79" s="267" t="s">
        <v>2703</v>
      </c>
      <c r="T79" s="1285"/>
    </row>
    <row r="80" spans="1:20" ht="50.25" customHeight="1" x14ac:dyDescent="0.25">
      <c r="A80" s="51" t="s">
        <v>2704</v>
      </c>
      <c r="B80" s="51" t="s">
        <v>2705</v>
      </c>
      <c r="C80" s="51" t="s">
        <v>2706</v>
      </c>
      <c r="D80" s="51"/>
      <c r="E80" s="51"/>
      <c r="F80" s="51"/>
      <c r="G80" s="51"/>
      <c r="H80" s="51"/>
      <c r="I80" s="51"/>
      <c r="J80" s="51"/>
      <c r="K80" s="51"/>
      <c r="L80" s="51"/>
      <c r="M80" s="51"/>
      <c r="N80" s="51"/>
      <c r="O80" s="51"/>
      <c r="P80" s="310">
        <f>P81+P82+P83+P84+P85+P86</f>
        <v>404500</v>
      </c>
      <c r="Q80" s="51"/>
      <c r="R80" s="51"/>
      <c r="S80" s="51" t="s">
        <v>2707</v>
      </c>
      <c r="T80" s="1278"/>
    </row>
    <row r="81" spans="1:20" ht="40.5" x14ac:dyDescent="0.25">
      <c r="A81" s="68" t="s">
        <v>2708</v>
      </c>
      <c r="B81" s="1288" t="s">
        <v>2709</v>
      </c>
      <c r="C81" s="229" t="s">
        <v>2710</v>
      </c>
      <c r="D81" s="68"/>
      <c r="E81" s="1248"/>
      <c r="F81" s="1248"/>
      <c r="G81" s="68"/>
      <c r="H81" s="68"/>
      <c r="I81" s="68"/>
      <c r="J81" s="68"/>
      <c r="K81" s="68"/>
      <c r="L81" s="68"/>
      <c r="M81" s="68"/>
      <c r="N81" s="68"/>
      <c r="O81" s="68"/>
      <c r="P81" s="1289">
        <f>'[17]Presupuesto 2021'!E312</f>
        <v>33500</v>
      </c>
      <c r="Q81" s="68"/>
      <c r="R81" s="68"/>
      <c r="S81" s="267" t="s">
        <v>2648</v>
      </c>
      <c r="T81" s="1278"/>
    </row>
    <row r="82" spans="1:20" ht="42" customHeight="1" x14ac:dyDescent="0.25">
      <c r="A82" s="68" t="s">
        <v>2711</v>
      </c>
      <c r="B82" s="313" t="s">
        <v>2712</v>
      </c>
      <c r="C82" s="59" t="s">
        <v>2713</v>
      </c>
      <c r="D82" s="237"/>
      <c r="E82" s="1248"/>
      <c r="F82" s="1248"/>
      <c r="G82" s="237"/>
      <c r="H82" s="237"/>
      <c r="I82" s="237"/>
      <c r="J82" s="237"/>
      <c r="K82" s="237"/>
      <c r="L82" s="237"/>
      <c r="M82" s="237"/>
      <c r="N82" s="237"/>
      <c r="O82" s="237"/>
      <c r="P82" s="230">
        <f>'[17]Presupuesto 2021'!E321</f>
        <v>23500</v>
      </c>
      <c r="Q82" s="237"/>
      <c r="R82" s="237"/>
      <c r="S82" s="267" t="s">
        <v>2648</v>
      </c>
      <c r="T82" s="1290"/>
    </row>
    <row r="83" spans="1:20" ht="54" x14ac:dyDescent="0.25">
      <c r="A83" s="68" t="s">
        <v>2714</v>
      </c>
      <c r="B83" s="177" t="s">
        <v>2715</v>
      </c>
      <c r="C83" s="234" t="s">
        <v>2716</v>
      </c>
      <c r="D83" s="237"/>
      <c r="E83" s="1248"/>
      <c r="F83" s="1248"/>
      <c r="G83" s="237"/>
      <c r="H83" s="237"/>
      <c r="I83" s="237"/>
      <c r="J83" s="237"/>
      <c r="K83" s="237"/>
      <c r="L83" s="237"/>
      <c r="M83" s="237"/>
      <c r="N83" s="237"/>
      <c r="O83" s="237"/>
      <c r="P83" s="230">
        <f>'[17]Presupuesto 2021'!E333</f>
        <v>151500</v>
      </c>
      <c r="Q83" s="237"/>
      <c r="R83" s="237"/>
      <c r="S83" s="267" t="s">
        <v>2701</v>
      </c>
      <c r="T83" s="1290"/>
    </row>
    <row r="84" spans="1:20" ht="54" x14ac:dyDescent="0.25">
      <c r="A84" s="181" t="s">
        <v>2717</v>
      </c>
      <c r="B84" s="177" t="s">
        <v>2718</v>
      </c>
      <c r="C84" s="234" t="s">
        <v>2716</v>
      </c>
      <c r="D84" s="237"/>
      <c r="E84" s="1248"/>
      <c r="F84" s="1248"/>
      <c r="G84" s="1248"/>
      <c r="H84" s="1248"/>
      <c r="I84" s="1248"/>
      <c r="J84" s="237"/>
      <c r="K84" s="237"/>
      <c r="L84" s="237"/>
      <c r="M84" s="237"/>
      <c r="N84" s="237"/>
      <c r="O84" s="237"/>
      <c r="P84" s="230">
        <f>'[17]Presupuesto 2021'!E342</f>
        <v>62500</v>
      </c>
      <c r="Q84" s="237"/>
      <c r="R84" s="237"/>
      <c r="S84" s="267" t="s">
        <v>2701</v>
      </c>
      <c r="T84" s="1290"/>
    </row>
    <row r="85" spans="1:20" ht="54" x14ac:dyDescent="0.25">
      <c r="A85" s="68" t="s">
        <v>2719</v>
      </c>
      <c r="B85" s="177" t="s">
        <v>2720</v>
      </c>
      <c r="C85" s="234" t="s">
        <v>2721</v>
      </c>
      <c r="D85" s="237"/>
      <c r="E85" s="294"/>
      <c r="F85" s="294"/>
      <c r="G85" s="237"/>
      <c r="H85" s="237"/>
      <c r="I85" s="237"/>
      <c r="J85" s="1248"/>
      <c r="K85" s="237"/>
      <c r="L85" s="237"/>
      <c r="M85" s="237"/>
      <c r="N85" s="237"/>
      <c r="O85" s="237"/>
      <c r="P85" s="230">
        <f>'[17]Presupuesto 2021'!E349</f>
        <v>120000</v>
      </c>
      <c r="Q85" s="237"/>
      <c r="R85" s="237"/>
      <c r="S85" s="267" t="s">
        <v>2701</v>
      </c>
      <c r="T85" s="1290"/>
    </row>
    <row r="86" spans="1:20" ht="69.75" customHeight="1" x14ac:dyDescent="0.25">
      <c r="A86" s="68" t="s">
        <v>2722</v>
      </c>
      <c r="B86" s="177" t="s">
        <v>2723</v>
      </c>
      <c r="C86" s="59" t="s">
        <v>2724</v>
      </c>
      <c r="D86" s="237"/>
      <c r="E86" s="1248"/>
      <c r="F86" s="1248"/>
      <c r="G86" s="294"/>
      <c r="H86" s="294"/>
      <c r="I86" s="294"/>
      <c r="J86" s="294"/>
      <c r="K86" s="237"/>
      <c r="L86" s="237"/>
      <c r="M86" s="237"/>
      <c r="N86" s="237"/>
      <c r="O86" s="237"/>
      <c r="P86" s="230">
        <f>'[17]Presupuesto 2021'!E356</f>
        <v>13500</v>
      </c>
      <c r="Q86" s="237"/>
      <c r="R86" s="237"/>
      <c r="S86" s="267" t="s">
        <v>2648</v>
      </c>
      <c r="T86" s="1290"/>
    </row>
    <row r="87" spans="1:20" ht="51" x14ac:dyDescent="0.25">
      <c r="A87" s="51" t="s">
        <v>2725</v>
      </c>
      <c r="B87" s="51" t="s">
        <v>2726</v>
      </c>
      <c r="C87" s="51" t="s">
        <v>2727</v>
      </c>
      <c r="D87" s="51"/>
      <c r="E87" s="51"/>
      <c r="F87" s="51"/>
      <c r="G87" s="51"/>
      <c r="H87" s="51"/>
      <c r="I87" s="51"/>
      <c r="J87" s="51"/>
      <c r="K87" s="51"/>
      <c r="L87" s="51"/>
      <c r="M87" s="51"/>
      <c r="N87" s="51"/>
      <c r="O87" s="51"/>
      <c r="P87" s="310">
        <f>P88</f>
        <v>289205</v>
      </c>
      <c r="Q87" s="51"/>
      <c r="R87" s="51"/>
      <c r="S87" s="51" t="s">
        <v>2701</v>
      </c>
      <c r="T87" s="1278"/>
    </row>
    <row r="88" spans="1:20" ht="54" x14ac:dyDescent="0.25">
      <c r="A88" s="1250" t="s">
        <v>2728</v>
      </c>
      <c r="B88" s="1291" t="s">
        <v>2729</v>
      </c>
      <c r="C88" s="59" t="s">
        <v>2727</v>
      </c>
      <c r="D88" s="237"/>
      <c r="E88" s="1248"/>
      <c r="F88" s="1248"/>
      <c r="G88" s="237"/>
      <c r="H88" s="237"/>
      <c r="I88" s="237"/>
      <c r="J88" s="237"/>
      <c r="K88" s="237"/>
      <c r="L88" s="237"/>
      <c r="M88" s="237"/>
      <c r="N88" s="237"/>
      <c r="O88" s="237"/>
      <c r="P88" s="1120">
        <f>'[17]Presupuesto 2021'!E370</f>
        <v>289205</v>
      </c>
      <c r="Q88" s="237"/>
      <c r="R88" s="237"/>
      <c r="S88" s="267" t="s">
        <v>2701</v>
      </c>
      <c r="T88" s="1290"/>
    </row>
    <row r="89" spans="1:20" x14ac:dyDescent="0.25">
      <c r="A89" s="1545" t="s">
        <v>2730</v>
      </c>
      <c r="B89" s="1545"/>
      <c r="C89" s="1545"/>
      <c r="D89" s="1545"/>
      <c r="E89" s="1545"/>
      <c r="F89" s="1545"/>
      <c r="G89" s="1545"/>
      <c r="H89" s="1545"/>
      <c r="I89" s="1545"/>
      <c r="J89" s="1545"/>
      <c r="K89" s="1545"/>
      <c r="L89" s="1545"/>
      <c r="M89" s="1545"/>
      <c r="N89" s="1545"/>
      <c r="O89" s="1545"/>
      <c r="P89" s="1292">
        <f>P12+P40+P71+P75+P80+P87</f>
        <v>3471540</v>
      </c>
      <c r="Q89" s="1293"/>
      <c r="R89" s="1294"/>
      <c r="S89" s="1295"/>
      <c r="T89" s="1290"/>
    </row>
    <row r="90" spans="1:20" ht="15.75" x14ac:dyDescent="0.25">
      <c r="A90" s="1382"/>
      <c r="B90" s="1382"/>
      <c r="C90" s="1382"/>
      <c r="D90" s="1382"/>
      <c r="E90" s="1382"/>
      <c r="F90" s="1382"/>
      <c r="G90" s="1382"/>
      <c r="H90" s="1382"/>
      <c r="I90" s="1382"/>
      <c r="J90" s="1382"/>
      <c r="K90" s="1382"/>
      <c r="L90" s="1382"/>
      <c r="M90" s="1382"/>
      <c r="N90" s="1382"/>
      <c r="O90" s="1382"/>
      <c r="P90" s="1296"/>
      <c r="Q90" s="1297"/>
      <c r="R90" s="1298"/>
      <c r="S90" s="380"/>
      <c r="T90" s="1285"/>
    </row>
    <row r="91" spans="1:20" ht="15.75" x14ac:dyDescent="0.25">
      <c r="A91" s="1382" t="s">
        <v>2731</v>
      </c>
      <c r="B91" s="1382"/>
      <c r="C91" s="1382"/>
      <c r="D91" s="1382"/>
      <c r="E91" s="1382"/>
      <c r="F91" s="1382"/>
      <c r="G91" s="1382"/>
      <c r="H91" s="1382"/>
      <c r="I91" s="1382"/>
      <c r="J91" s="1382"/>
      <c r="K91" s="1382"/>
      <c r="L91" s="1382"/>
      <c r="M91" s="1382"/>
      <c r="N91" s="1382"/>
      <c r="O91" s="1382"/>
      <c r="P91" s="1299"/>
      <c r="Q91" s="1297"/>
      <c r="R91" s="1298"/>
      <c r="S91" s="149"/>
    </row>
    <row r="92" spans="1:20" x14ac:dyDescent="0.25">
      <c r="A92" s="1544" t="s">
        <v>2732</v>
      </c>
      <c r="B92" s="1544"/>
      <c r="C92" s="1544"/>
      <c r="D92" s="1544"/>
      <c r="E92" s="1544"/>
      <c r="F92" s="1544"/>
      <c r="G92" s="1544"/>
      <c r="H92" s="1544"/>
      <c r="I92" s="1544"/>
      <c r="J92" s="1544"/>
      <c r="K92" s="1544"/>
      <c r="L92" s="1544"/>
      <c r="M92" s="1544"/>
      <c r="N92" s="1544"/>
      <c r="O92" s="1544"/>
      <c r="P92" s="1300" t="s">
        <v>2733</v>
      </c>
      <c r="Q92" s="1301"/>
      <c r="R92" s="1298"/>
    </row>
    <row r="93" spans="1:20" ht="36" customHeight="1" x14ac:dyDescent="0.25">
      <c r="A93" s="1421" t="s">
        <v>2734</v>
      </c>
      <c r="B93" s="1422"/>
      <c r="C93" s="1422"/>
      <c r="D93" s="1422"/>
      <c r="E93" s="1422"/>
      <c r="F93" s="1422"/>
      <c r="G93" s="1422"/>
      <c r="H93" s="1422"/>
      <c r="I93" s="1422"/>
      <c r="J93" s="1422"/>
      <c r="K93" s="1422"/>
      <c r="L93" s="1422"/>
      <c r="M93" s="1422"/>
      <c r="N93" s="1422"/>
      <c r="O93" s="1423"/>
      <c r="P93" s="1302"/>
      <c r="Q93" s="1303"/>
      <c r="R93" s="1298"/>
    </row>
    <row r="94" spans="1:20" ht="15" customHeight="1" x14ac:dyDescent="0.25">
      <c r="A94" s="1421" t="s">
        <v>182</v>
      </c>
      <c r="B94" s="1422"/>
      <c r="C94" s="1422"/>
      <c r="D94" s="1422"/>
      <c r="E94" s="1422"/>
      <c r="F94" s="1422"/>
      <c r="G94" s="1422"/>
      <c r="H94" s="1422"/>
      <c r="I94" s="1422"/>
      <c r="J94" s="1422"/>
      <c r="K94" s="1422"/>
      <c r="L94" s="1422"/>
      <c r="M94" s="1422"/>
      <c r="N94" s="1422"/>
      <c r="O94" s="1423"/>
      <c r="P94" s="1302">
        <v>5576000</v>
      </c>
      <c r="Q94" s="1304"/>
      <c r="R94" s="1298"/>
    </row>
    <row r="95" spans="1:20" ht="15" customHeight="1" x14ac:dyDescent="0.25">
      <c r="A95" s="1421" t="s">
        <v>189</v>
      </c>
      <c r="B95" s="1422"/>
      <c r="C95" s="1422"/>
      <c r="D95" s="1422"/>
      <c r="E95" s="1422"/>
      <c r="F95" s="1422"/>
      <c r="G95" s="1422"/>
      <c r="H95" s="1422"/>
      <c r="I95" s="1422"/>
      <c r="J95" s="1422"/>
      <c r="K95" s="1422"/>
      <c r="L95" s="1422"/>
      <c r="M95" s="1422"/>
      <c r="N95" s="1422"/>
      <c r="O95" s="1423"/>
      <c r="P95" s="1302">
        <v>450000</v>
      </c>
      <c r="Q95" s="1303"/>
      <c r="R95" s="1298"/>
    </row>
    <row r="96" spans="1:20" ht="15" customHeight="1" x14ac:dyDescent="0.25">
      <c r="A96" s="1421" t="s">
        <v>190</v>
      </c>
      <c r="B96" s="1422"/>
      <c r="C96" s="1422"/>
      <c r="D96" s="1422"/>
      <c r="E96" s="1422"/>
      <c r="F96" s="1422"/>
      <c r="G96" s="1422"/>
      <c r="H96" s="1422"/>
      <c r="I96" s="1422"/>
      <c r="J96" s="1422"/>
      <c r="K96" s="1422"/>
      <c r="L96" s="1422"/>
      <c r="M96" s="1422"/>
      <c r="N96" s="1422"/>
      <c r="O96" s="1423"/>
      <c r="P96" s="1237">
        <v>500000</v>
      </c>
      <c r="Q96" s="1298"/>
      <c r="R96" s="1298"/>
    </row>
    <row r="97" spans="1:18" ht="15" customHeight="1" x14ac:dyDescent="0.25">
      <c r="A97" s="1421" t="s">
        <v>2404</v>
      </c>
      <c r="B97" s="1422"/>
      <c r="C97" s="1422"/>
      <c r="D97" s="1422"/>
      <c r="E97" s="1422"/>
      <c r="F97" s="1422"/>
      <c r="G97" s="1422"/>
      <c r="H97" s="1422"/>
      <c r="I97" s="1422"/>
      <c r="J97" s="1422"/>
      <c r="K97" s="1422"/>
      <c r="L97" s="1422"/>
      <c r="M97" s="1422"/>
      <c r="N97" s="1422"/>
      <c r="O97" s="1423"/>
      <c r="P97" s="1237">
        <v>85000</v>
      </c>
      <c r="Q97" s="1298"/>
      <c r="R97" s="1298"/>
    </row>
    <row r="98" spans="1:18" ht="15" customHeight="1" x14ac:dyDescent="0.25">
      <c r="A98" s="1421" t="s">
        <v>2735</v>
      </c>
      <c r="B98" s="1422"/>
      <c r="C98" s="1422"/>
      <c r="D98" s="1422"/>
      <c r="E98" s="1422"/>
      <c r="F98" s="1422"/>
      <c r="G98" s="1422"/>
      <c r="H98" s="1422"/>
      <c r="I98" s="1422"/>
      <c r="J98" s="1422"/>
      <c r="K98" s="1422"/>
      <c r="L98" s="1422"/>
      <c r="M98" s="1422"/>
      <c r="N98" s="1422"/>
      <c r="O98" s="1423"/>
      <c r="P98" s="1305">
        <f>P94+P95+P96+P97</f>
        <v>6611000</v>
      </c>
      <c r="Q98" s="1298"/>
      <c r="R98" s="1298"/>
    </row>
    <row r="99" spans="1:18" ht="15" customHeight="1" x14ac:dyDescent="0.25">
      <c r="A99" s="1420" t="s">
        <v>2736</v>
      </c>
      <c r="B99" s="1420"/>
      <c r="C99" s="1420"/>
      <c r="D99" s="1420"/>
      <c r="E99" s="1420"/>
      <c r="F99" s="1420"/>
      <c r="G99" s="1420"/>
      <c r="H99" s="1420"/>
      <c r="I99" s="1420"/>
      <c r="J99" s="1420"/>
      <c r="K99" s="1420"/>
      <c r="L99" s="1420"/>
      <c r="M99" s="1420"/>
      <c r="N99" s="1420"/>
      <c r="O99" s="1420"/>
      <c r="P99" s="1237">
        <f>P89-P101</f>
        <v>2137100</v>
      </c>
      <c r="Q99" s="1298"/>
      <c r="R99" s="1298"/>
    </row>
    <row r="100" spans="1:18" ht="15" customHeight="1" x14ac:dyDescent="0.25">
      <c r="A100" s="1420" t="s">
        <v>2737</v>
      </c>
      <c r="B100" s="1420"/>
      <c r="C100" s="1420"/>
      <c r="D100" s="1420"/>
      <c r="E100" s="1420"/>
      <c r="F100" s="1420"/>
      <c r="G100" s="1420"/>
      <c r="H100" s="1420"/>
      <c r="I100" s="1420"/>
      <c r="J100" s="1420"/>
      <c r="K100" s="1420"/>
      <c r="L100" s="1420"/>
      <c r="M100" s="1420"/>
      <c r="N100" s="1420"/>
      <c r="O100" s="1420"/>
      <c r="P100" s="1237"/>
      <c r="Q100" s="1298"/>
      <c r="R100" s="1298"/>
    </row>
    <row r="101" spans="1:18" ht="15" customHeight="1" x14ac:dyDescent="0.25">
      <c r="A101" s="1420" t="s">
        <v>2738</v>
      </c>
      <c r="B101" s="1420"/>
      <c r="C101" s="1420"/>
      <c r="D101" s="1420"/>
      <c r="E101" s="1420"/>
      <c r="F101" s="1420"/>
      <c r="G101" s="1420"/>
      <c r="H101" s="1420"/>
      <c r="I101" s="1420"/>
      <c r="J101" s="1420"/>
      <c r="K101" s="1420"/>
      <c r="L101" s="1420"/>
      <c r="M101" s="1420"/>
      <c r="N101" s="1420"/>
      <c r="O101" s="1420"/>
      <c r="P101" s="1302">
        <v>1334440</v>
      </c>
      <c r="Q101" s="1303"/>
      <c r="R101" s="1298"/>
    </row>
    <row r="102" spans="1:18" ht="15.75" thickBot="1" x14ac:dyDescent="0.3">
      <c r="A102" s="1540" t="s">
        <v>178</v>
      </c>
      <c r="B102" s="1540"/>
      <c r="C102" s="1540"/>
      <c r="D102" s="1540"/>
      <c r="E102" s="1540"/>
      <c r="F102" s="1540"/>
      <c r="G102" s="1540"/>
      <c r="H102" s="1540"/>
      <c r="I102" s="1540"/>
      <c r="J102" s="1540"/>
      <c r="K102" s="1540"/>
      <c r="L102" s="1540"/>
      <c r="M102" s="1540"/>
      <c r="N102" s="1540"/>
      <c r="O102" s="1540"/>
      <c r="P102" s="1306">
        <f>P99+P101</f>
        <v>3471540</v>
      </c>
      <c r="Q102" s="1304"/>
      <c r="R102" s="1298"/>
    </row>
    <row r="103" spans="1:18" ht="15.75" thickBot="1" x14ac:dyDescent="0.3">
      <c r="A103" s="1541" t="s">
        <v>2739</v>
      </c>
      <c r="B103" s="1542"/>
      <c r="C103" s="1542"/>
      <c r="D103" s="1542"/>
      <c r="E103" s="1542"/>
      <c r="F103" s="1542"/>
      <c r="G103" s="1542"/>
      <c r="H103" s="1542"/>
      <c r="I103" s="1542"/>
      <c r="J103" s="1542"/>
      <c r="K103" s="1542"/>
      <c r="L103" s="1542"/>
      <c r="M103" s="1542"/>
      <c r="N103" s="1542"/>
      <c r="O103" s="1543"/>
      <c r="P103" s="1307">
        <f>P98+P102</f>
        <v>10082540</v>
      </c>
      <c r="Q103" s="1308"/>
      <c r="R103" s="1309"/>
    </row>
    <row r="105" spans="1:18" x14ac:dyDescent="0.25">
      <c r="Q105" s="449"/>
    </row>
    <row r="106" spans="1:18" x14ac:dyDescent="0.25">
      <c r="Q106" s="84"/>
    </row>
  </sheetData>
  <mergeCells count="31">
    <mergeCell ref="A6:C6"/>
    <mergeCell ref="K6:M6"/>
    <mergeCell ref="A2:S2"/>
    <mergeCell ref="A3:S3"/>
    <mergeCell ref="A4:S4"/>
    <mergeCell ref="A5:C5"/>
    <mergeCell ref="K5:M5"/>
    <mergeCell ref="A91:O91"/>
    <mergeCell ref="A9:A10"/>
    <mergeCell ref="B9:B10"/>
    <mergeCell ref="C9:C10"/>
    <mergeCell ref="D9:F9"/>
    <mergeCell ref="G9:I9"/>
    <mergeCell ref="J9:L9"/>
    <mergeCell ref="M9:O9"/>
    <mergeCell ref="P9:R9"/>
    <mergeCell ref="S9:S10"/>
    <mergeCell ref="A89:O89"/>
    <mergeCell ref="A90:O90"/>
    <mergeCell ref="A103:O103"/>
    <mergeCell ref="A92:O92"/>
    <mergeCell ref="A93:O93"/>
    <mergeCell ref="A94:O94"/>
    <mergeCell ref="A95:O95"/>
    <mergeCell ref="A96:O96"/>
    <mergeCell ref="A97:O97"/>
    <mergeCell ref="A98:O98"/>
    <mergeCell ref="A99:O99"/>
    <mergeCell ref="A100:O100"/>
    <mergeCell ref="A101:O101"/>
    <mergeCell ref="A102:O102"/>
  </mergeCells>
  <pageMargins left="0.15748031496062992" right="0.15748031496062992" top="0.74803149606299213" bottom="0.74803149606299213" header="0.31496062992125984" footer="0.31496062992125984"/>
  <pageSetup paperSize="7"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34"/>
  <sheetViews>
    <sheetView zoomScale="91" zoomScaleNormal="91" workbookViewId="0">
      <selection activeCell="Q32" sqref="Q32"/>
    </sheetView>
  </sheetViews>
  <sheetFormatPr baseColWidth="10" defaultRowHeight="15" x14ac:dyDescent="0.25"/>
  <cols>
    <col min="1" max="1" width="44.7109375" customWidth="1"/>
    <col min="2" max="2" width="32" customWidth="1"/>
    <col min="3" max="3" width="15.140625" customWidth="1"/>
    <col min="4" max="4" width="4.7109375" customWidth="1"/>
    <col min="5" max="5" width="5" customWidth="1"/>
    <col min="6" max="6" width="4.85546875" customWidth="1"/>
    <col min="7" max="7" width="4.42578125" customWidth="1"/>
    <col min="8" max="8" width="5" customWidth="1"/>
    <col min="9" max="9" width="4.7109375" customWidth="1"/>
    <col min="10" max="10" width="4.140625" customWidth="1"/>
    <col min="11" max="11" width="5" customWidth="1"/>
    <col min="12" max="12" width="4.42578125" customWidth="1"/>
    <col min="13" max="14" width="4.7109375" customWidth="1"/>
    <col min="15" max="15" width="4" customWidth="1"/>
    <col min="16" max="16" width="14.7109375" customWidth="1"/>
    <col min="17" max="17" width="13.140625" customWidth="1"/>
    <col min="18" max="18" width="13" customWidth="1"/>
    <col min="19" max="19" width="20.42578125" customWidth="1"/>
  </cols>
  <sheetData>
    <row r="1" spans="1:19" ht="32.25" x14ac:dyDescent="0.4">
      <c r="A1" s="1429" t="s">
        <v>0</v>
      </c>
      <c r="B1" s="1429"/>
      <c r="C1" s="1429"/>
      <c r="D1" s="1429"/>
      <c r="E1" s="1429"/>
      <c r="F1" s="1429"/>
      <c r="G1" s="1429"/>
      <c r="H1" s="1429"/>
      <c r="I1" s="1429"/>
      <c r="J1" s="1429"/>
      <c r="K1" s="1429"/>
      <c r="L1" s="1429"/>
      <c r="M1" s="1429"/>
      <c r="N1" s="1429"/>
      <c r="O1" s="1429"/>
      <c r="P1" s="1429"/>
      <c r="Q1" s="1429"/>
      <c r="R1" s="1429"/>
      <c r="S1" s="204"/>
    </row>
    <row r="2" spans="1:19" ht="20.25" x14ac:dyDescent="0.25">
      <c r="A2" s="1391" t="s">
        <v>2740</v>
      </c>
      <c r="B2" s="1391"/>
      <c r="C2" s="1391"/>
      <c r="D2" s="1391"/>
      <c r="E2" s="1391"/>
      <c r="F2" s="1391"/>
      <c r="G2" s="1391"/>
      <c r="H2" s="1391"/>
      <c r="I2" s="1391"/>
      <c r="J2" s="1391"/>
      <c r="K2" s="1391"/>
      <c r="L2" s="1391"/>
      <c r="M2" s="1391"/>
      <c r="N2" s="1391"/>
      <c r="O2" s="1391"/>
      <c r="P2" s="1391"/>
      <c r="Q2" s="1391"/>
      <c r="R2" s="1391"/>
      <c r="S2" s="204"/>
    </row>
    <row r="3" spans="1:19" ht="20.25" x14ac:dyDescent="0.3">
      <c r="A3" s="1390" t="s">
        <v>2741</v>
      </c>
      <c r="B3" s="1390"/>
      <c r="C3" s="1390"/>
      <c r="D3" s="1390"/>
      <c r="E3" s="1390"/>
      <c r="F3" s="1390"/>
      <c r="G3" s="1390"/>
      <c r="H3" s="1390"/>
      <c r="I3" s="1390"/>
      <c r="J3" s="1390"/>
      <c r="K3" s="1390"/>
      <c r="L3" s="1390"/>
      <c r="M3" s="1390"/>
      <c r="N3" s="1390"/>
      <c r="O3" s="1390"/>
      <c r="P3" s="1390"/>
      <c r="Q3" s="1390"/>
      <c r="R3" s="1390"/>
      <c r="S3" s="204"/>
    </row>
    <row r="4" spans="1:19" ht="20.25" x14ac:dyDescent="0.3">
      <c r="A4" s="736" t="s">
        <v>2742</v>
      </c>
      <c r="B4" s="736"/>
      <c r="C4" s="205"/>
      <c r="D4" s="1148"/>
      <c r="E4" s="1148"/>
      <c r="F4" s="1148"/>
      <c r="G4" s="1148"/>
      <c r="H4" s="203"/>
      <c r="I4" s="203"/>
      <c r="J4" s="203"/>
      <c r="K4" s="203"/>
      <c r="L4" s="203"/>
      <c r="M4" s="203"/>
      <c r="N4" s="203"/>
      <c r="O4" s="203"/>
      <c r="P4" s="203"/>
      <c r="Q4" s="203"/>
      <c r="R4" s="203"/>
      <c r="S4" s="204"/>
    </row>
    <row r="5" spans="1:19" ht="21" x14ac:dyDescent="0.35">
      <c r="A5" s="736" t="s">
        <v>2743</v>
      </c>
      <c r="B5" s="736"/>
      <c r="C5" s="205"/>
      <c r="D5" s="1242"/>
      <c r="E5" s="1242"/>
      <c r="F5" s="208"/>
      <c r="G5" s="208"/>
      <c r="H5" s="208"/>
      <c r="I5" s="208"/>
      <c r="J5" s="208"/>
      <c r="K5" s="208"/>
      <c r="L5" s="208"/>
      <c r="M5" s="208"/>
      <c r="N5" s="208"/>
      <c r="O5" s="208"/>
      <c r="P5" s="208"/>
      <c r="Q5" s="208"/>
      <c r="R5" s="209"/>
      <c r="S5" s="204"/>
    </row>
    <row r="6" spans="1:19" ht="21" x14ac:dyDescent="0.35">
      <c r="A6" s="218" t="s">
        <v>2744</v>
      </c>
      <c r="B6" s="41"/>
      <c r="C6" s="1310"/>
      <c r="D6" s="215"/>
      <c r="E6" s="215"/>
      <c r="F6" s="215"/>
      <c r="G6" s="215"/>
      <c r="H6" s="1243"/>
      <c r="I6" s="1243"/>
      <c r="J6" s="1243"/>
      <c r="K6" s="1243"/>
      <c r="L6" s="1243"/>
      <c r="M6" s="1243"/>
      <c r="N6" s="1243"/>
      <c r="O6" s="1243"/>
      <c r="P6" s="1243"/>
      <c r="Q6" s="1243"/>
      <c r="R6" s="1243"/>
      <c r="S6" s="204"/>
    </row>
    <row r="7" spans="1:19" x14ac:dyDescent="0.25">
      <c r="A7" s="1532" t="s">
        <v>7</v>
      </c>
      <c r="B7" s="1532" t="s">
        <v>8</v>
      </c>
      <c r="C7" s="1532" t="s">
        <v>9</v>
      </c>
      <c r="D7" s="1549" t="s">
        <v>10</v>
      </c>
      <c r="E7" s="1549"/>
      <c r="F7" s="1549"/>
      <c r="G7" s="1531" t="s">
        <v>11</v>
      </c>
      <c r="H7" s="1531"/>
      <c r="I7" s="1531"/>
      <c r="J7" s="1531" t="s">
        <v>12</v>
      </c>
      <c r="K7" s="1531"/>
      <c r="L7" s="1531"/>
      <c r="M7" s="1531" t="s">
        <v>13</v>
      </c>
      <c r="N7" s="1531"/>
      <c r="O7" s="1531"/>
      <c r="P7" s="1531" t="s">
        <v>14</v>
      </c>
      <c r="Q7" s="1531"/>
      <c r="R7" s="1531"/>
      <c r="S7" s="1532" t="s">
        <v>15</v>
      </c>
    </row>
    <row r="8" spans="1:19" ht="25.5" x14ac:dyDescent="0.25">
      <c r="A8" s="1532"/>
      <c r="B8" s="1532"/>
      <c r="C8" s="1532"/>
      <c r="D8" s="1151" t="s">
        <v>16</v>
      </c>
      <c r="E8" s="1151" t="s">
        <v>17</v>
      </c>
      <c r="F8" s="1151" t="s">
        <v>18</v>
      </c>
      <c r="G8" s="1151" t="s">
        <v>19</v>
      </c>
      <c r="H8" s="1151" t="s">
        <v>20</v>
      </c>
      <c r="I8" s="1151" t="s">
        <v>21</v>
      </c>
      <c r="J8" s="1151" t="s">
        <v>22</v>
      </c>
      <c r="K8" s="1151" t="s">
        <v>23</v>
      </c>
      <c r="L8" s="1151" t="s">
        <v>24</v>
      </c>
      <c r="M8" s="1151" t="s">
        <v>25</v>
      </c>
      <c r="N8" s="1151" t="s">
        <v>26</v>
      </c>
      <c r="O8" s="1151" t="s">
        <v>27</v>
      </c>
      <c r="P8" s="1151" t="s">
        <v>28</v>
      </c>
      <c r="Q8" s="1151" t="s">
        <v>2410</v>
      </c>
      <c r="R8" s="1151" t="s">
        <v>30</v>
      </c>
      <c r="S8" s="1532"/>
    </row>
    <row r="9" spans="1:19" ht="50.25" customHeight="1" x14ac:dyDescent="0.25">
      <c r="A9" s="49" t="s">
        <v>2745</v>
      </c>
      <c r="B9" s="49" t="s">
        <v>2746</v>
      </c>
      <c r="C9" s="50">
        <v>0.48209999999999997</v>
      </c>
      <c r="D9" s="49"/>
      <c r="E9" s="49"/>
      <c r="F9" s="49"/>
      <c r="G9" s="49"/>
      <c r="H9" s="49"/>
      <c r="I9" s="49"/>
      <c r="J9" s="49"/>
      <c r="K9" s="49"/>
      <c r="L9" s="49"/>
      <c r="M9" s="49"/>
      <c r="N9" s="49"/>
      <c r="O9" s="49"/>
      <c r="P9" s="49"/>
      <c r="Q9" s="49"/>
      <c r="R9" s="49"/>
      <c r="S9" s="49"/>
    </row>
    <row r="10" spans="1:19" ht="45.75" customHeight="1" x14ac:dyDescent="0.25">
      <c r="A10" s="51" t="s">
        <v>2747</v>
      </c>
      <c r="B10" s="51" t="s">
        <v>2748</v>
      </c>
      <c r="C10" s="51" t="s">
        <v>444</v>
      </c>
      <c r="D10" s="51"/>
      <c r="E10" s="51"/>
      <c r="F10" s="51"/>
      <c r="G10" s="51"/>
      <c r="H10" s="51"/>
      <c r="I10" s="51"/>
      <c r="J10" s="51"/>
      <c r="K10" s="51"/>
      <c r="L10" s="51"/>
      <c r="M10" s="51"/>
      <c r="N10" s="51"/>
      <c r="O10" s="51"/>
      <c r="P10" s="51"/>
      <c r="Q10" s="51"/>
      <c r="R10" s="51"/>
      <c r="S10" s="51" t="s">
        <v>2749</v>
      </c>
    </row>
    <row r="11" spans="1:19" ht="48" customHeight="1" x14ac:dyDescent="0.25">
      <c r="A11" s="249" t="s">
        <v>2750</v>
      </c>
      <c r="B11" s="249" t="s">
        <v>2751</v>
      </c>
      <c r="C11" s="249" t="s">
        <v>1203</v>
      </c>
      <c r="D11" s="243"/>
      <c r="E11" s="1311"/>
      <c r="F11" s="1311"/>
      <c r="G11" s="243"/>
      <c r="H11" s="243"/>
      <c r="I11" s="243"/>
      <c r="J11" s="243"/>
      <c r="K11" s="243"/>
      <c r="L11" s="243"/>
      <c r="M11" s="243"/>
      <c r="N11" s="243"/>
      <c r="O11" s="243"/>
      <c r="P11" s="243"/>
      <c r="Q11" s="250" t="s">
        <v>682</v>
      </c>
      <c r="R11" s="243"/>
      <c r="S11" s="243"/>
    </row>
    <row r="12" spans="1:19" ht="33.75" customHeight="1" x14ac:dyDescent="0.25">
      <c r="A12" s="249" t="s">
        <v>2752</v>
      </c>
      <c r="B12" s="249" t="s">
        <v>2751</v>
      </c>
      <c r="C12" s="249" t="s">
        <v>1203</v>
      </c>
      <c r="D12" s="243"/>
      <c r="E12" s="243"/>
      <c r="F12" s="1311"/>
      <c r="G12" s="1311"/>
      <c r="H12" s="243"/>
      <c r="I12" s="243"/>
      <c r="J12" s="243"/>
      <c r="K12" s="243"/>
      <c r="L12" s="243"/>
      <c r="M12" s="243"/>
      <c r="N12" s="243"/>
      <c r="O12" s="243"/>
      <c r="P12" s="243"/>
      <c r="Q12" s="250" t="s">
        <v>682</v>
      </c>
      <c r="R12" s="243"/>
      <c r="S12" s="243"/>
    </row>
    <row r="13" spans="1:19" ht="35.25" customHeight="1" x14ac:dyDescent="0.25">
      <c r="A13" s="249" t="s">
        <v>2753</v>
      </c>
      <c r="B13" s="249" t="s">
        <v>2751</v>
      </c>
      <c r="C13" s="249" t="s">
        <v>1203</v>
      </c>
      <c r="D13" s="243"/>
      <c r="E13" s="243"/>
      <c r="F13" s="1311"/>
      <c r="G13" s="1311"/>
      <c r="H13" s="243"/>
      <c r="I13" s="243"/>
      <c r="J13" s="243"/>
      <c r="K13" s="243"/>
      <c r="L13" s="243"/>
      <c r="M13" s="243"/>
      <c r="N13" s="243"/>
      <c r="O13" s="243"/>
      <c r="P13" s="243"/>
      <c r="Q13" s="250" t="s">
        <v>682</v>
      </c>
      <c r="R13" s="243"/>
      <c r="S13" s="243"/>
    </row>
    <row r="14" spans="1:19" ht="44.25" customHeight="1" x14ac:dyDescent="0.25">
      <c r="A14" s="249" t="s">
        <v>2754</v>
      </c>
      <c r="B14" s="249" t="s">
        <v>2751</v>
      </c>
      <c r="C14" s="249" t="s">
        <v>1203</v>
      </c>
      <c r="D14" s="243"/>
      <c r="E14" s="243"/>
      <c r="F14" s="243"/>
      <c r="G14" s="1311"/>
      <c r="H14" s="1311"/>
      <c r="I14" s="294"/>
      <c r="J14" s="294"/>
      <c r="K14" s="243"/>
      <c r="L14" s="243"/>
      <c r="M14" s="243"/>
      <c r="N14" s="243"/>
      <c r="O14" s="243"/>
      <c r="P14" s="243"/>
      <c r="Q14" s="250" t="s">
        <v>682</v>
      </c>
      <c r="R14" s="243"/>
      <c r="S14" s="243"/>
    </row>
    <row r="15" spans="1:19" ht="52.5" customHeight="1" x14ac:dyDescent="0.25">
      <c r="A15" s="51" t="s">
        <v>2755</v>
      </c>
      <c r="B15" s="51" t="s">
        <v>2756</v>
      </c>
      <c r="C15" s="51" t="s">
        <v>2757</v>
      </c>
      <c r="D15" s="51"/>
      <c r="E15" s="51"/>
      <c r="F15" s="51"/>
      <c r="G15" s="51"/>
      <c r="H15" s="51"/>
      <c r="I15" s="51"/>
      <c r="J15" s="51"/>
      <c r="K15" s="51"/>
      <c r="L15" s="51"/>
      <c r="M15" s="51"/>
      <c r="N15" s="51"/>
      <c r="O15" s="51"/>
      <c r="P15" s="51"/>
      <c r="Q15" s="1312">
        <f>Q16+Q17+Q18+Q19</f>
        <v>660000</v>
      </c>
      <c r="R15" s="51"/>
      <c r="S15" s="51" t="s">
        <v>2749</v>
      </c>
    </row>
    <row r="16" spans="1:19" ht="46.5" customHeight="1" x14ac:dyDescent="0.25">
      <c r="A16" s="177" t="s">
        <v>2758</v>
      </c>
      <c r="B16" s="249" t="s">
        <v>2759</v>
      </c>
      <c r="C16" s="249" t="s">
        <v>1941</v>
      </c>
      <c r="D16" s="243"/>
      <c r="E16" s="243"/>
      <c r="F16" s="1311"/>
      <c r="G16" s="1311"/>
      <c r="H16" s="1311"/>
      <c r="I16" s="243"/>
      <c r="J16" s="243"/>
      <c r="K16" s="243"/>
      <c r="L16" s="243"/>
      <c r="M16" s="243"/>
      <c r="N16" s="243"/>
      <c r="O16" s="243"/>
      <c r="P16" s="250" t="s">
        <v>682</v>
      </c>
      <c r="Q16" s="1313">
        <f>[18]Presupuesto!E13</f>
        <v>500000</v>
      </c>
      <c r="R16" s="243"/>
      <c r="S16" s="243"/>
    </row>
    <row r="17" spans="1:135" ht="43.5" customHeight="1" x14ac:dyDescent="0.25">
      <c r="A17" s="177" t="s">
        <v>2760</v>
      </c>
      <c r="B17" s="249" t="s">
        <v>2761</v>
      </c>
      <c r="C17" s="249" t="s">
        <v>2762</v>
      </c>
      <c r="D17" s="243"/>
      <c r="E17" s="243"/>
      <c r="F17" s="1311"/>
      <c r="G17" s="294"/>
      <c r="H17" s="294"/>
      <c r="I17" s="1311"/>
      <c r="J17" s="243"/>
      <c r="K17" s="243"/>
      <c r="L17" s="1311"/>
      <c r="M17" s="243"/>
      <c r="N17" s="243"/>
      <c r="O17" s="1311"/>
      <c r="P17" s="250" t="s">
        <v>682</v>
      </c>
      <c r="Q17" s="1313">
        <f>[18]Presupuesto!E21</f>
        <v>100000</v>
      </c>
      <c r="R17" s="243"/>
      <c r="S17" s="243"/>
    </row>
    <row r="18" spans="1:135" ht="30" customHeight="1" x14ac:dyDescent="0.25">
      <c r="A18" s="249" t="s">
        <v>2763</v>
      </c>
      <c r="B18" s="249" t="s">
        <v>2751</v>
      </c>
      <c r="C18" s="249" t="s">
        <v>2764</v>
      </c>
      <c r="D18" s="243"/>
      <c r="E18" s="243"/>
      <c r="F18" s="1311"/>
      <c r="G18" s="243"/>
      <c r="H18" s="243"/>
      <c r="I18" s="1311"/>
      <c r="J18" s="243"/>
      <c r="K18" s="243"/>
      <c r="L18" s="1311"/>
      <c r="M18" s="243"/>
      <c r="N18" s="243"/>
      <c r="O18" s="243"/>
      <c r="P18" s="250" t="s">
        <v>682</v>
      </c>
      <c r="Q18" s="243"/>
      <c r="R18" s="243"/>
      <c r="S18" s="243"/>
    </row>
    <row r="19" spans="1:135" ht="33.75" customHeight="1" x14ac:dyDescent="0.25">
      <c r="A19" s="177" t="s">
        <v>2765</v>
      </c>
      <c r="B19" s="249" t="s">
        <v>2766</v>
      </c>
      <c r="C19" s="249" t="s">
        <v>2767</v>
      </c>
      <c r="D19" s="1311"/>
      <c r="E19" s="1311"/>
      <c r="F19" s="1311"/>
      <c r="G19" s="1311"/>
      <c r="H19" s="1311"/>
      <c r="I19" s="1311"/>
      <c r="J19" s="1311"/>
      <c r="K19" s="1311"/>
      <c r="L19" s="1311"/>
      <c r="M19" s="1311"/>
      <c r="N19" s="1311"/>
      <c r="O19" s="1311"/>
      <c r="P19" s="250" t="s">
        <v>682</v>
      </c>
      <c r="Q19" s="1313">
        <f>[18]Presupuesto!E30</f>
        <v>60000</v>
      </c>
      <c r="R19" s="243"/>
      <c r="S19" s="243"/>
    </row>
    <row r="20" spans="1:135" ht="36.75" customHeight="1" x14ac:dyDescent="0.25">
      <c r="A20" s="249" t="s">
        <v>2768</v>
      </c>
      <c r="B20" s="249" t="s">
        <v>2769</v>
      </c>
      <c r="C20" s="249" t="s">
        <v>2770</v>
      </c>
      <c r="D20" s="1311"/>
      <c r="E20" s="1311"/>
      <c r="F20" s="1311"/>
      <c r="G20" s="1311"/>
      <c r="H20" s="1311"/>
      <c r="I20" s="1311"/>
      <c r="J20" s="1311"/>
      <c r="K20" s="1311"/>
      <c r="L20" s="1311"/>
      <c r="M20" s="1311"/>
      <c r="N20" s="1311"/>
      <c r="O20" s="1311"/>
      <c r="P20" s="250" t="s">
        <v>682</v>
      </c>
      <c r="Q20" s="243"/>
      <c r="R20" s="243"/>
      <c r="S20" s="243"/>
    </row>
    <row r="21" spans="1:135" ht="35.25" customHeight="1" x14ac:dyDescent="0.25">
      <c r="A21" s="51" t="s">
        <v>2771</v>
      </c>
      <c r="B21" s="51" t="s">
        <v>2772</v>
      </c>
      <c r="C21" s="51" t="s">
        <v>2773</v>
      </c>
      <c r="D21" s="51"/>
      <c r="E21" s="51"/>
      <c r="F21" s="51"/>
      <c r="G21" s="51"/>
      <c r="H21" s="51"/>
      <c r="I21" s="51"/>
      <c r="J21" s="51"/>
      <c r="K21" s="51"/>
      <c r="L21" s="51"/>
      <c r="M21" s="51"/>
      <c r="N21" s="51"/>
      <c r="O21" s="51"/>
      <c r="P21" s="51"/>
      <c r="Q21" s="1312">
        <f>Q22+Q23+Q24+Q25</f>
        <v>370444</v>
      </c>
      <c r="R21" s="51"/>
      <c r="S21" s="51" t="s">
        <v>2749</v>
      </c>
    </row>
    <row r="22" spans="1:135" s="269" customFormat="1" ht="38.25" customHeight="1" x14ac:dyDescent="0.3">
      <c r="A22" s="60" t="s">
        <v>2774</v>
      </c>
      <c r="B22" s="60" t="s">
        <v>2772</v>
      </c>
      <c r="C22" s="249" t="s">
        <v>2775</v>
      </c>
      <c r="D22" s="1314"/>
      <c r="E22" s="1314"/>
      <c r="F22" s="1314"/>
      <c r="G22" s="1314"/>
      <c r="H22" s="1314"/>
      <c r="I22" s="1314"/>
      <c r="J22" s="1314"/>
      <c r="K22" s="1314"/>
      <c r="L22" s="1314"/>
      <c r="M22" s="1314"/>
      <c r="N22" s="1314"/>
      <c r="O22" s="1314"/>
      <c r="P22" s="250" t="s">
        <v>682</v>
      </c>
      <c r="Q22" s="1315"/>
      <c r="R22" s="1315"/>
      <c r="S22" s="1315"/>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c r="DB22" s="217"/>
      <c r="DC22" s="217"/>
      <c r="DD22" s="217"/>
      <c r="DE22" s="217"/>
      <c r="DF22" s="217"/>
      <c r="DG22" s="217"/>
      <c r="DH22" s="217"/>
      <c r="DI22" s="217"/>
      <c r="DJ22" s="217"/>
      <c r="DK22" s="217"/>
      <c r="DL22" s="217"/>
      <c r="DM22" s="217"/>
      <c r="DN22" s="217"/>
      <c r="DO22" s="217"/>
      <c r="DP22" s="217"/>
      <c r="DQ22" s="217"/>
      <c r="DR22" s="217"/>
      <c r="DS22" s="217"/>
      <c r="DT22" s="217"/>
      <c r="DU22" s="217"/>
      <c r="DV22" s="217"/>
      <c r="DW22" s="217"/>
      <c r="DX22" s="217"/>
      <c r="DY22" s="217"/>
      <c r="DZ22" s="217"/>
      <c r="EA22" s="217"/>
      <c r="EB22" s="217"/>
      <c r="EC22" s="217"/>
      <c r="ED22" s="217"/>
      <c r="EE22" s="217"/>
    </row>
    <row r="23" spans="1:135" s="269" customFormat="1" ht="39" customHeight="1" x14ac:dyDescent="0.3">
      <c r="A23" s="181" t="s">
        <v>2776</v>
      </c>
      <c r="B23" s="60" t="s">
        <v>2777</v>
      </c>
      <c r="C23" s="249" t="s">
        <v>2778</v>
      </c>
      <c r="D23" s="1314"/>
      <c r="E23" s="1314"/>
      <c r="F23" s="1314"/>
      <c r="G23" s="1314"/>
      <c r="H23" s="1314"/>
      <c r="I23" s="1314"/>
      <c r="J23" s="1314"/>
      <c r="K23" s="1314"/>
      <c r="L23" s="1314"/>
      <c r="M23" s="1314"/>
      <c r="N23" s="1314"/>
      <c r="O23" s="1314"/>
      <c r="P23" s="250" t="s">
        <v>682</v>
      </c>
      <c r="Q23" s="1316">
        <f>[18]Presupuesto!E34</f>
        <v>295444</v>
      </c>
      <c r="R23" s="1315"/>
      <c r="S23" s="1315"/>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row>
    <row r="24" spans="1:135" s="269" customFormat="1" ht="36" customHeight="1" x14ac:dyDescent="0.3">
      <c r="A24" s="60" t="s">
        <v>2779</v>
      </c>
      <c r="B24" s="60" t="s">
        <v>2780</v>
      </c>
      <c r="C24" s="249" t="s">
        <v>2781</v>
      </c>
      <c r="D24" s="1314"/>
      <c r="E24" s="1314"/>
      <c r="F24" s="1314"/>
      <c r="G24" s="1314"/>
      <c r="H24" s="1314"/>
      <c r="I24" s="1314"/>
      <c r="J24" s="1314"/>
      <c r="K24" s="1314"/>
      <c r="L24" s="1314"/>
      <c r="M24" s="1314"/>
      <c r="N24" s="1314"/>
      <c r="O24" s="1314"/>
      <c r="P24" s="250" t="s">
        <v>682</v>
      </c>
      <c r="Q24" s="1315"/>
      <c r="R24" s="1315"/>
      <c r="S24" s="1315"/>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row>
    <row r="25" spans="1:135" s="217" customFormat="1" ht="43.5" customHeight="1" x14ac:dyDescent="0.3">
      <c r="A25" s="181" t="s">
        <v>2782</v>
      </c>
      <c r="B25" s="60" t="s">
        <v>2783</v>
      </c>
      <c r="C25" s="249" t="s">
        <v>2784</v>
      </c>
      <c r="D25" s="1314"/>
      <c r="E25" s="1314"/>
      <c r="F25" s="1314"/>
      <c r="G25" s="1314"/>
      <c r="H25" s="1314"/>
      <c r="I25" s="1314"/>
      <c r="J25" s="1314"/>
      <c r="K25" s="1314"/>
      <c r="L25" s="1314"/>
      <c r="M25" s="1314"/>
      <c r="N25" s="1314"/>
      <c r="O25" s="1314"/>
      <c r="P25" s="250" t="s">
        <v>682</v>
      </c>
      <c r="Q25" s="1316">
        <f>[18]Presupuesto!E45</f>
        <v>75000</v>
      </c>
      <c r="R25" s="1315"/>
      <c r="S25" s="1315"/>
    </row>
    <row r="26" spans="1:135" ht="42" customHeight="1" x14ac:dyDescent="0.25">
      <c r="A26" s="51" t="s">
        <v>2785</v>
      </c>
      <c r="B26" s="51" t="s">
        <v>2786</v>
      </c>
      <c r="C26" s="51" t="s">
        <v>2787</v>
      </c>
      <c r="D26" s="51"/>
      <c r="E26" s="51"/>
      <c r="F26" s="51"/>
      <c r="G26" s="51"/>
      <c r="H26" s="51"/>
      <c r="I26" s="51"/>
      <c r="J26" s="51"/>
      <c r="K26" s="51"/>
      <c r="L26" s="51"/>
      <c r="M26" s="51"/>
      <c r="N26" s="51"/>
      <c r="O26" s="51"/>
      <c r="P26" s="51"/>
      <c r="Q26" s="51"/>
      <c r="R26" s="51"/>
      <c r="S26" s="51" t="s">
        <v>2749</v>
      </c>
    </row>
    <row r="27" spans="1:135" ht="46.5" customHeight="1" x14ac:dyDescent="0.25">
      <c r="A27" s="177" t="s">
        <v>2788</v>
      </c>
      <c r="B27" s="60" t="s">
        <v>2789</v>
      </c>
      <c r="C27" s="177" t="s">
        <v>2790</v>
      </c>
      <c r="D27" s="294"/>
      <c r="E27" s="243"/>
      <c r="F27" s="1311"/>
      <c r="G27" s="243"/>
      <c r="H27" s="294"/>
      <c r="I27" s="294"/>
      <c r="J27" s="294"/>
      <c r="K27" s="294"/>
      <c r="L27" s="294"/>
      <c r="M27" s="294"/>
      <c r="N27" s="294"/>
      <c r="O27" s="294"/>
      <c r="P27" s="250" t="s">
        <v>682</v>
      </c>
      <c r="Q27" s="294"/>
      <c r="R27" s="294"/>
      <c r="S27" s="294"/>
    </row>
    <row r="28" spans="1:135" ht="37.5" customHeight="1" x14ac:dyDescent="0.3">
      <c r="A28" s="177" t="s">
        <v>2791</v>
      </c>
      <c r="B28" s="60" t="s">
        <v>2792</v>
      </c>
      <c r="C28" s="177" t="s">
        <v>2790</v>
      </c>
      <c r="D28" s="1314"/>
      <c r="E28" s="1317"/>
      <c r="F28" s="1317"/>
      <c r="G28" s="1317"/>
      <c r="H28" s="1317"/>
      <c r="I28" s="1317"/>
      <c r="J28" s="1317"/>
      <c r="K28" s="1317"/>
      <c r="L28" s="1317"/>
      <c r="M28" s="1317"/>
      <c r="N28" s="1317"/>
      <c r="O28" s="1317"/>
      <c r="P28" s="250" t="s">
        <v>682</v>
      </c>
      <c r="Q28" s="1317"/>
      <c r="R28" s="1317"/>
      <c r="S28" s="1317"/>
    </row>
    <row r="29" spans="1:135" ht="40.5" customHeight="1" x14ac:dyDescent="0.25">
      <c r="A29" s="51" t="s">
        <v>2793</v>
      </c>
      <c r="B29" s="51" t="s">
        <v>2794</v>
      </c>
      <c r="C29" s="51" t="s">
        <v>2795</v>
      </c>
      <c r="D29" s="51"/>
      <c r="E29" s="51"/>
      <c r="F29" s="51"/>
      <c r="G29" s="51"/>
      <c r="H29" s="51"/>
      <c r="I29" s="51"/>
      <c r="J29" s="51"/>
      <c r="K29" s="51"/>
      <c r="L29" s="51"/>
      <c r="M29" s="51"/>
      <c r="N29" s="51"/>
      <c r="O29" s="51"/>
      <c r="P29" s="51"/>
      <c r="Q29" s="1312">
        <f>Q30+Q31</f>
        <v>150000</v>
      </c>
      <c r="R29" s="51"/>
      <c r="S29" s="51" t="s">
        <v>2749</v>
      </c>
    </row>
    <row r="30" spans="1:135" ht="28.5" customHeight="1" x14ac:dyDescent="0.3">
      <c r="A30" s="177" t="s">
        <v>2796</v>
      </c>
      <c r="B30" s="60" t="s">
        <v>2797</v>
      </c>
      <c r="C30" s="61" t="s">
        <v>2462</v>
      </c>
      <c r="D30" s="1318"/>
      <c r="E30" s="1318"/>
      <c r="F30" s="1318"/>
      <c r="G30" s="1318"/>
      <c r="H30" s="1318"/>
      <c r="I30" s="1318"/>
      <c r="J30" s="1318"/>
      <c r="K30" s="1318"/>
      <c r="L30" s="1318"/>
      <c r="M30" s="1318"/>
      <c r="N30" s="1318"/>
      <c r="O30" s="1318"/>
      <c r="P30" s="250" t="s">
        <v>682</v>
      </c>
      <c r="Q30" s="1319">
        <f>[18]Presupuesto!E53</f>
        <v>75000</v>
      </c>
      <c r="R30" s="61"/>
      <c r="S30" s="61"/>
    </row>
    <row r="31" spans="1:135" ht="51.75" customHeight="1" x14ac:dyDescent="0.3">
      <c r="A31" s="177" t="s">
        <v>2798</v>
      </c>
      <c r="B31" s="177" t="s">
        <v>2799</v>
      </c>
      <c r="C31" s="61" t="s">
        <v>2462</v>
      </c>
      <c r="D31" s="1318"/>
      <c r="E31" s="1318"/>
      <c r="F31" s="1318"/>
      <c r="G31" s="1318"/>
      <c r="H31" s="1318"/>
      <c r="I31" s="1318"/>
      <c r="J31" s="1318"/>
      <c r="K31" s="1318"/>
      <c r="L31" s="1318"/>
      <c r="M31" s="1318"/>
      <c r="N31" s="1318"/>
      <c r="O31" s="1318"/>
      <c r="P31" s="250" t="s">
        <v>682</v>
      </c>
      <c r="Q31" s="1319">
        <f>[18]Presupuesto!E60</f>
        <v>75000</v>
      </c>
      <c r="R31" s="61"/>
      <c r="S31" s="61"/>
    </row>
    <row r="32" spans="1:135" x14ac:dyDescent="0.25">
      <c r="C32" s="1548" t="s">
        <v>2800</v>
      </c>
      <c r="D32" s="1548"/>
      <c r="E32" s="1548"/>
      <c r="F32" s="1548"/>
      <c r="G32" s="1548"/>
      <c r="H32" s="1548"/>
      <c r="I32" s="1548"/>
      <c r="J32" s="1548"/>
      <c r="K32" s="1548"/>
      <c r="L32" s="1548"/>
      <c r="M32" s="1548"/>
      <c r="N32" s="1548"/>
      <c r="O32" s="1548"/>
      <c r="P32" s="1548"/>
      <c r="Q32" s="1320">
        <f>Q15+Q21+Q26+Q29</f>
        <v>1180444</v>
      </c>
    </row>
    <row r="33" spans="17:17" x14ac:dyDescent="0.25">
      <c r="Q33" s="83"/>
    </row>
    <row r="34" spans="17:17" x14ac:dyDescent="0.25">
      <c r="Q34" s="84"/>
    </row>
  </sheetData>
  <mergeCells count="13">
    <mergeCell ref="P7:R7"/>
    <mergeCell ref="S7:S8"/>
    <mergeCell ref="C32:P32"/>
    <mergeCell ref="A1:R1"/>
    <mergeCell ref="A2:R2"/>
    <mergeCell ref="A3:R3"/>
    <mergeCell ref="A7:A8"/>
    <mergeCell ref="B7:B8"/>
    <mergeCell ref="C7:C8"/>
    <mergeCell ref="D7:F7"/>
    <mergeCell ref="G7:I7"/>
    <mergeCell ref="J7:L7"/>
    <mergeCell ref="M7:O7"/>
  </mergeCells>
  <pageMargins left="0.70866141732283472" right="0.70866141732283472" top="0.74803149606299213" bottom="0.74803149606299213" header="0.31496062992125984" footer="0.31496062992125984"/>
  <pageSetup paperSize="7" scale="5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5"/>
  <sheetViews>
    <sheetView topLeftCell="B1" zoomScale="75" zoomScaleNormal="75" zoomScaleSheetLayoutView="86" workbookViewId="0">
      <selection activeCell="U83" sqref="U83"/>
    </sheetView>
  </sheetViews>
  <sheetFormatPr baseColWidth="10" defaultRowHeight="15" x14ac:dyDescent="0.25"/>
  <cols>
    <col min="1" max="1" width="41.42578125" customWidth="1"/>
    <col min="2" max="2" width="27" customWidth="1"/>
    <col min="3" max="3" width="19.140625" customWidth="1"/>
    <col min="4" max="5" width="4.28515625" bestFit="1" customWidth="1"/>
    <col min="6" max="6" width="6.28515625" customWidth="1"/>
    <col min="7" max="7" width="4.28515625" bestFit="1" customWidth="1"/>
    <col min="8" max="8" width="4.5703125" bestFit="1" customWidth="1"/>
    <col min="9" max="9" width="4.140625" bestFit="1" customWidth="1"/>
    <col min="10" max="10" width="4.42578125" customWidth="1"/>
    <col min="11" max="11" width="6.140625" customWidth="1"/>
    <col min="12" max="12" width="6.28515625" customWidth="1"/>
    <col min="13" max="13" width="6.140625" customWidth="1"/>
    <col min="14" max="14" width="6.28515625" customWidth="1"/>
    <col min="15" max="15" width="6" customWidth="1"/>
    <col min="16" max="16" width="16.28515625" style="176" customWidth="1"/>
    <col min="17" max="17" width="13.140625" customWidth="1"/>
    <col min="18" max="18" width="12.28515625" customWidth="1"/>
    <col min="19" max="19" width="16.28515625" customWidth="1"/>
  </cols>
  <sheetData>
    <row r="1" spans="1:19" ht="33" customHeight="1" x14ac:dyDescent="0.3">
      <c r="A1" s="1553" t="s">
        <v>0</v>
      </c>
      <c r="B1" s="1553"/>
      <c r="C1" s="1553"/>
      <c r="D1" s="1553"/>
      <c r="E1" s="1553"/>
      <c r="F1" s="1553"/>
      <c r="G1" s="1553"/>
      <c r="H1" s="1553"/>
      <c r="I1" s="1553"/>
      <c r="J1" s="1553"/>
      <c r="K1" s="1553"/>
      <c r="L1" s="1553"/>
      <c r="M1" s="1553"/>
      <c r="N1" s="1553"/>
      <c r="O1" s="1553"/>
      <c r="P1" s="1553"/>
      <c r="Q1" s="1553"/>
      <c r="R1" s="1553"/>
      <c r="S1" s="1553"/>
    </row>
    <row r="2" spans="1:19" s="278" customFormat="1" ht="26.25" customHeight="1" x14ac:dyDescent="0.25">
      <c r="A2" s="1375" t="s">
        <v>2801</v>
      </c>
      <c r="B2" s="1375"/>
      <c r="C2" s="1375"/>
      <c r="D2" s="1375"/>
      <c r="E2" s="1375"/>
      <c r="F2" s="1375"/>
      <c r="G2" s="1375"/>
      <c r="H2" s="1375"/>
      <c r="I2" s="1375"/>
      <c r="J2" s="1375"/>
      <c r="K2" s="1375"/>
      <c r="L2" s="1375"/>
      <c r="M2" s="1375"/>
      <c r="N2" s="1375"/>
      <c r="O2" s="1375"/>
      <c r="P2" s="1375"/>
      <c r="Q2" s="1375"/>
      <c r="R2" s="1375"/>
      <c r="S2" s="1375"/>
    </row>
    <row r="3" spans="1:19" ht="18" x14ac:dyDescent="0.25">
      <c r="A3" s="1374" t="s">
        <v>2</v>
      </c>
      <c r="B3" s="1374"/>
      <c r="C3" s="1374"/>
      <c r="D3" s="1374"/>
      <c r="E3" s="1374"/>
      <c r="F3" s="1374"/>
      <c r="G3" s="1374"/>
      <c r="H3" s="1374"/>
      <c r="I3" s="1374"/>
      <c r="J3" s="1374"/>
      <c r="K3" s="1374"/>
      <c r="L3" s="1374"/>
      <c r="M3" s="1374"/>
      <c r="N3" s="1374"/>
      <c r="O3" s="1374"/>
      <c r="P3" s="1374"/>
      <c r="Q3" s="1374"/>
      <c r="R3" s="1374"/>
      <c r="S3" s="1374"/>
    </row>
    <row r="4" spans="1:19" ht="20.25" x14ac:dyDescent="0.3">
      <c r="A4" s="41" t="s">
        <v>2802</v>
      </c>
      <c r="B4" s="461"/>
      <c r="C4" s="205"/>
      <c r="D4" s="1148"/>
      <c r="E4" s="1148"/>
      <c r="F4" s="203"/>
      <c r="G4" s="203"/>
      <c r="H4" s="203"/>
      <c r="I4" s="203"/>
      <c r="J4" s="203"/>
      <c r="K4" s="203"/>
      <c r="L4" s="203"/>
      <c r="M4" s="203"/>
      <c r="N4" s="203"/>
      <c r="O4" s="203"/>
      <c r="P4" s="203"/>
      <c r="Q4" s="203"/>
      <c r="R4" s="203"/>
      <c r="S4" s="204"/>
    </row>
    <row r="5" spans="1:19" ht="21" x14ac:dyDescent="0.35">
      <c r="A5" s="41" t="s">
        <v>2803</v>
      </c>
      <c r="B5" s="461"/>
      <c r="C5" s="205"/>
      <c r="D5" s="206"/>
      <c r="E5" s="206"/>
      <c r="F5" s="207"/>
      <c r="G5" s="207"/>
      <c r="H5" s="208"/>
      <c r="I5" s="208"/>
      <c r="J5" s="208"/>
      <c r="K5" s="208"/>
      <c r="L5" s="208"/>
      <c r="M5" s="208"/>
      <c r="N5" s="208"/>
      <c r="O5" s="208"/>
      <c r="P5" s="1321"/>
      <c r="Q5" s="208"/>
      <c r="R5" s="209"/>
      <c r="S5" s="204"/>
    </row>
    <row r="6" spans="1:19" ht="21" x14ac:dyDescent="0.35">
      <c r="A6" s="42" t="s">
        <v>2804</v>
      </c>
      <c r="B6" s="213"/>
      <c r="C6" s="214"/>
      <c r="D6" s="206"/>
      <c r="E6" s="206"/>
      <c r="F6" s="206"/>
      <c r="G6" s="206"/>
      <c r="H6" s="1243"/>
      <c r="I6" s="1243"/>
      <c r="J6" s="1243"/>
      <c r="K6" s="1243"/>
      <c r="L6" s="1243"/>
      <c r="M6" s="1243"/>
      <c r="N6" s="1243"/>
      <c r="O6" s="1243"/>
      <c r="P6" s="1243"/>
      <c r="Q6" s="1243"/>
      <c r="R6" s="1243"/>
      <c r="S6" s="204"/>
    </row>
    <row r="7" spans="1:19" ht="21" x14ac:dyDescent="0.35">
      <c r="A7" s="213"/>
      <c r="B7" s="213"/>
      <c r="C7" s="214"/>
      <c r="D7" s="206"/>
      <c r="E7" s="206"/>
      <c r="F7" s="206"/>
      <c r="G7" s="206"/>
      <c r="H7" s="1243"/>
      <c r="I7" s="1243"/>
      <c r="J7" s="1243"/>
      <c r="K7" s="1243"/>
      <c r="L7" s="1243"/>
      <c r="M7" s="1243"/>
      <c r="N7" s="1243"/>
      <c r="O7" s="1243"/>
      <c r="P7" s="1243"/>
      <c r="Q7" s="1243"/>
      <c r="R7" s="1243"/>
      <c r="S7" s="204"/>
    </row>
    <row r="8" spans="1:19" x14ac:dyDescent="0.25">
      <c r="A8" s="1506" t="s">
        <v>7</v>
      </c>
      <c r="B8" s="1506" t="s">
        <v>8</v>
      </c>
      <c r="C8" s="1506" t="s">
        <v>9</v>
      </c>
      <c r="D8" s="1554" t="s">
        <v>10</v>
      </c>
      <c r="E8" s="1555"/>
      <c r="F8" s="1556"/>
      <c r="G8" s="1479" t="s">
        <v>11</v>
      </c>
      <c r="H8" s="1479"/>
      <c r="I8" s="1479"/>
      <c r="J8" s="1479" t="s">
        <v>12</v>
      </c>
      <c r="K8" s="1479"/>
      <c r="L8" s="1479"/>
      <c r="M8" s="1479" t="s">
        <v>13</v>
      </c>
      <c r="N8" s="1479"/>
      <c r="O8" s="1479"/>
      <c r="P8" s="1479" t="s">
        <v>14</v>
      </c>
      <c r="Q8" s="1479"/>
      <c r="R8" s="1479"/>
      <c r="S8" s="1506" t="s">
        <v>15</v>
      </c>
    </row>
    <row r="9" spans="1:19" ht="32.25" customHeight="1" x14ac:dyDescent="0.25">
      <c r="A9" s="1507"/>
      <c r="B9" s="1507"/>
      <c r="C9" s="1507"/>
      <c r="D9" s="738" t="s">
        <v>16</v>
      </c>
      <c r="E9" s="738" t="s">
        <v>17</v>
      </c>
      <c r="F9" s="738" t="s">
        <v>18</v>
      </c>
      <c r="G9" s="738" t="s">
        <v>19</v>
      </c>
      <c r="H9" s="738" t="s">
        <v>20</v>
      </c>
      <c r="I9" s="738" t="s">
        <v>21</v>
      </c>
      <c r="J9" s="738" t="s">
        <v>22</v>
      </c>
      <c r="K9" s="738" t="s">
        <v>23</v>
      </c>
      <c r="L9" s="738" t="s">
        <v>24</v>
      </c>
      <c r="M9" s="738" t="s">
        <v>25</v>
      </c>
      <c r="N9" s="738" t="s">
        <v>26</v>
      </c>
      <c r="O9" s="738" t="s">
        <v>27</v>
      </c>
      <c r="P9" s="738" t="s">
        <v>28</v>
      </c>
      <c r="Q9" s="738" t="s">
        <v>29</v>
      </c>
      <c r="R9" s="738" t="s">
        <v>30</v>
      </c>
      <c r="S9" s="1507"/>
    </row>
    <row r="10" spans="1:19" ht="55.5" customHeight="1" x14ac:dyDescent="0.25">
      <c r="A10" s="465" t="s">
        <v>2805</v>
      </c>
      <c r="B10" s="465" t="s">
        <v>2806</v>
      </c>
      <c r="C10" s="465"/>
      <c r="D10" s="465"/>
      <c r="E10" s="465"/>
      <c r="F10" s="465"/>
      <c r="G10" s="465"/>
      <c r="H10" s="465"/>
      <c r="I10" s="465"/>
      <c r="J10" s="465"/>
      <c r="K10" s="465"/>
      <c r="L10" s="465"/>
      <c r="M10" s="465"/>
      <c r="N10" s="465"/>
      <c r="O10" s="465"/>
      <c r="P10" s="465"/>
      <c r="Q10" s="465"/>
      <c r="R10" s="465"/>
      <c r="S10" s="465"/>
    </row>
    <row r="11" spans="1:19" ht="70.5" customHeight="1" x14ac:dyDescent="0.25">
      <c r="A11" s="312" t="s">
        <v>2807</v>
      </c>
      <c r="B11" s="312" t="s">
        <v>2808</v>
      </c>
      <c r="C11" s="312"/>
      <c r="D11" s="312"/>
      <c r="E11" s="312"/>
      <c r="F11" s="312"/>
      <c r="G11" s="312"/>
      <c r="H11" s="312"/>
      <c r="I11" s="312"/>
      <c r="J11" s="312"/>
      <c r="K11" s="312"/>
      <c r="L11" s="312"/>
      <c r="M11" s="312"/>
      <c r="N11" s="312"/>
      <c r="O11" s="312"/>
      <c r="P11" s="477">
        <f>SUM(P13:P25)</f>
        <v>2562800</v>
      </c>
      <c r="Q11" s="312"/>
      <c r="R11" s="312"/>
      <c r="S11" s="312"/>
    </row>
    <row r="12" spans="1:19" ht="70.5" customHeight="1" x14ac:dyDescent="0.25">
      <c r="A12" s="514" t="s">
        <v>2809</v>
      </c>
      <c r="B12" s="474" t="s">
        <v>2810</v>
      </c>
      <c r="C12" s="474" t="s">
        <v>2811</v>
      </c>
      <c r="D12" s="1322"/>
      <c r="E12" s="1322"/>
      <c r="F12" s="1322"/>
      <c r="G12" s="1322"/>
      <c r="H12" s="1322"/>
      <c r="I12" s="1322"/>
      <c r="J12" s="1322"/>
      <c r="K12" s="1322"/>
      <c r="L12" s="1322"/>
      <c r="M12" s="1322"/>
      <c r="N12" s="1322"/>
      <c r="O12" s="1322"/>
      <c r="P12" s="514"/>
      <c r="Q12" s="514"/>
      <c r="R12" s="514"/>
      <c r="S12" s="514"/>
    </row>
    <row r="13" spans="1:19" ht="45.75" customHeight="1" x14ac:dyDescent="0.25">
      <c r="A13" s="474" t="s">
        <v>2812</v>
      </c>
      <c r="B13" s="474" t="s">
        <v>2813</v>
      </c>
      <c r="C13" s="474" t="s">
        <v>2814</v>
      </c>
      <c r="D13" s="1322">
        <v>10</v>
      </c>
      <c r="E13" s="1322">
        <v>30</v>
      </c>
      <c r="F13" s="1322">
        <v>30</v>
      </c>
      <c r="G13" s="1322">
        <v>30</v>
      </c>
      <c r="H13" s="1322">
        <v>31</v>
      </c>
      <c r="I13" s="1322">
        <v>30</v>
      </c>
      <c r="J13" s="1322">
        <v>31</v>
      </c>
      <c r="K13" s="1322">
        <v>30</v>
      </c>
      <c r="L13" s="1322">
        <v>31</v>
      </c>
      <c r="M13" s="1322">
        <v>31</v>
      </c>
      <c r="N13" s="1322">
        <v>31</v>
      </c>
      <c r="O13" s="1322">
        <v>10</v>
      </c>
      <c r="P13" s="1323">
        <f>[19]Presupuesto!E16</f>
        <v>129000</v>
      </c>
      <c r="Q13" s="514"/>
      <c r="R13" s="514"/>
      <c r="S13" s="514"/>
    </row>
    <row r="14" spans="1:19" ht="28.5" customHeight="1" x14ac:dyDescent="0.25">
      <c r="A14" s="474" t="s">
        <v>2815</v>
      </c>
      <c r="B14" s="474" t="s">
        <v>2816</v>
      </c>
      <c r="C14" s="474" t="s">
        <v>2817</v>
      </c>
      <c r="D14" s="1322">
        <v>13</v>
      </c>
      <c r="E14" s="1322">
        <v>35</v>
      </c>
      <c r="F14" s="1322">
        <v>35</v>
      </c>
      <c r="G14" s="1322">
        <v>35</v>
      </c>
      <c r="H14" s="1322">
        <v>35</v>
      </c>
      <c r="I14" s="1322">
        <v>35</v>
      </c>
      <c r="J14" s="1322">
        <v>35</v>
      </c>
      <c r="K14" s="1322">
        <v>35</v>
      </c>
      <c r="L14" s="1322">
        <v>35</v>
      </c>
      <c r="M14" s="1322">
        <v>35</v>
      </c>
      <c r="N14" s="1322">
        <v>35</v>
      </c>
      <c r="O14" s="1322">
        <v>12</v>
      </c>
      <c r="P14" s="1323">
        <f>[19]Presupuesto!E24</f>
        <v>73100</v>
      </c>
      <c r="Q14" s="514"/>
      <c r="R14" s="514"/>
      <c r="S14" s="514"/>
    </row>
    <row r="15" spans="1:19" ht="36.75" customHeight="1" x14ac:dyDescent="0.25">
      <c r="A15" s="474" t="s">
        <v>2818</v>
      </c>
      <c r="B15" s="474" t="s">
        <v>2819</v>
      </c>
      <c r="C15" s="474" t="s">
        <v>2820</v>
      </c>
      <c r="D15" s="1322">
        <v>10</v>
      </c>
      <c r="E15" s="1322">
        <v>33</v>
      </c>
      <c r="F15" s="1322">
        <v>33</v>
      </c>
      <c r="G15" s="1322">
        <v>33</v>
      </c>
      <c r="H15" s="1322">
        <v>33</v>
      </c>
      <c r="I15" s="1322">
        <v>33</v>
      </c>
      <c r="J15" s="1322">
        <v>33</v>
      </c>
      <c r="K15" s="1322">
        <v>33</v>
      </c>
      <c r="L15" s="1322">
        <v>33</v>
      </c>
      <c r="M15" s="1322">
        <v>33</v>
      </c>
      <c r="N15" s="1322">
        <v>33</v>
      </c>
      <c r="O15" s="1322">
        <v>10</v>
      </c>
      <c r="P15" s="1323">
        <f>[19]Presupuesto!E33</f>
        <v>73100</v>
      </c>
      <c r="Q15" s="514"/>
      <c r="R15" s="514"/>
      <c r="S15" s="514"/>
    </row>
    <row r="16" spans="1:19" ht="38.25" customHeight="1" x14ac:dyDescent="0.25">
      <c r="A16" s="474" t="s">
        <v>2821</v>
      </c>
      <c r="B16" s="474" t="s">
        <v>2822</v>
      </c>
      <c r="C16" s="474" t="s">
        <v>2823</v>
      </c>
      <c r="D16" s="1322">
        <v>13</v>
      </c>
      <c r="E16" s="1322">
        <v>35</v>
      </c>
      <c r="F16" s="1322">
        <v>35</v>
      </c>
      <c r="G16" s="1322">
        <v>35</v>
      </c>
      <c r="H16" s="1322">
        <v>35</v>
      </c>
      <c r="I16" s="1322">
        <v>35</v>
      </c>
      <c r="J16" s="1322">
        <v>35</v>
      </c>
      <c r="K16" s="1322">
        <v>35</v>
      </c>
      <c r="L16" s="1322">
        <v>35</v>
      </c>
      <c r="M16" s="1322">
        <v>35</v>
      </c>
      <c r="N16" s="1322">
        <v>35</v>
      </c>
      <c r="O16" s="1322">
        <v>12</v>
      </c>
      <c r="P16" s="1323">
        <f>[19]Presupuesto!E41</f>
        <v>68800</v>
      </c>
      <c r="Q16" s="514"/>
      <c r="R16" s="514"/>
      <c r="S16" s="514"/>
    </row>
    <row r="17" spans="1:19" ht="39" customHeight="1" x14ac:dyDescent="0.25">
      <c r="A17" s="474" t="s">
        <v>2824</v>
      </c>
      <c r="B17" s="474" t="s">
        <v>2825</v>
      </c>
      <c r="C17" s="474" t="s">
        <v>2826</v>
      </c>
      <c r="D17" s="1322">
        <v>15</v>
      </c>
      <c r="E17" s="1322">
        <v>50</v>
      </c>
      <c r="F17" s="1322">
        <v>50</v>
      </c>
      <c r="G17" s="1322">
        <v>50</v>
      </c>
      <c r="H17" s="1322">
        <v>50</v>
      </c>
      <c r="I17" s="1322">
        <v>50</v>
      </c>
      <c r="J17" s="1322">
        <v>50</v>
      </c>
      <c r="K17" s="1322">
        <v>50</v>
      </c>
      <c r="L17" s="1322">
        <v>50</v>
      </c>
      <c r="M17" s="1322">
        <v>50</v>
      </c>
      <c r="N17" s="1322">
        <v>50</v>
      </c>
      <c r="O17" s="1322">
        <v>10</v>
      </c>
      <c r="P17" s="1323">
        <f>[19]Presupuesto!E48</f>
        <v>593400</v>
      </c>
      <c r="Q17" s="514"/>
      <c r="R17" s="514"/>
      <c r="S17" s="514"/>
    </row>
    <row r="18" spans="1:19" ht="39" customHeight="1" x14ac:dyDescent="0.25">
      <c r="A18" s="474" t="s">
        <v>2827</v>
      </c>
      <c r="B18" s="474" t="s">
        <v>2828</v>
      </c>
      <c r="C18" s="474" t="s">
        <v>2829</v>
      </c>
      <c r="D18" s="1322">
        <v>10</v>
      </c>
      <c r="E18" s="1322">
        <v>18</v>
      </c>
      <c r="F18" s="1322">
        <v>18</v>
      </c>
      <c r="G18" s="1322">
        <v>18</v>
      </c>
      <c r="H18" s="1322">
        <v>18</v>
      </c>
      <c r="I18" s="1322">
        <v>18</v>
      </c>
      <c r="J18" s="1322">
        <v>18</v>
      </c>
      <c r="K18" s="1322">
        <v>18</v>
      </c>
      <c r="L18" s="1322">
        <v>18</v>
      </c>
      <c r="M18" s="1322">
        <v>18</v>
      </c>
      <c r="N18" s="1322">
        <v>18</v>
      </c>
      <c r="O18" s="1322">
        <v>10</v>
      </c>
      <c r="P18" s="1323">
        <f>[19]Presupuesto!E55</f>
        <v>468700</v>
      </c>
      <c r="Q18" s="514"/>
      <c r="R18" s="514"/>
      <c r="S18" s="514"/>
    </row>
    <row r="19" spans="1:19" ht="30.75" customHeight="1" x14ac:dyDescent="0.25">
      <c r="A19" s="514" t="s">
        <v>2830</v>
      </c>
      <c r="B19" s="474" t="s">
        <v>2831</v>
      </c>
      <c r="C19" s="474" t="s">
        <v>2832</v>
      </c>
      <c r="D19" s="1324"/>
      <c r="E19" s="1324"/>
      <c r="F19" s="1324"/>
      <c r="G19" s="1324"/>
      <c r="H19" s="1324"/>
      <c r="I19" s="1324"/>
      <c r="J19" s="1324"/>
      <c r="K19" s="1324"/>
      <c r="L19" s="1324"/>
      <c r="M19" s="1324"/>
      <c r="N19" s="1324"/>
      <c r="O19" s="1324"/>
      <c r="P19" s="514"/>
      <c r="Q19" s="514"/>
      <c r="R19" s="514"/>
      <c r="S19" s="514"/>
    </row>
    <row r="20" spans="1:19" ht="41.25" customHeight="1" x14ac:dyDescent="0.25">
      <c r="A20" s="474" t="s">
        <v>2833</v>
      </c>
      <c r="B20" s="474" t="s">
        <v>2834</v>
      </c>
      <c r="C20" s="474" t="s">
        <v>2835</v>
      </c>
      <c r="D20" s="1322">
        <v>15</v>
      </c>
      <c r="E20" s="1322">
        <v>25</v>
      </c>
      <c r="F20" s="1322">
        <v>25</v>
      </c>
      <c r="G20" s="1322">
        <v>25</v>
      </c>
      <c r="H20" s="1322">
        <v>25</v>
      </c>
      <c r="I20" s="1322">
        <v>25</v>
      </c>
      <c r="J20" s="1322">
        <v>25</v>
      </c>
      <c r="K20" s="1322">
        <v>25</v>
      </c>
      <c r="L20" s="1322">
        <v>25</v>
      </c>
      <c r="M20" s="1322">
        <v>25</v>
      </c>
      <c r="N20" s="1322">
        <v>25</v>
      </c>
      <c r="O20" s="1322">
        <v>10</v>
      </c>
      <c r="P20" s="1323">
        <f>[19]Presupuesto!E62</f>
        <v>73100</v>
      </c>
      <c r="Q20" s="514"/>
      <c r="R20" s="514"/>
      <c r="S20" s="514"/>
    </row>
    <row r="21" spans="1:19" ht="48.75" customHeight="1" x14ac:dyDescent="0.25">
      <c r="A21" s="474" t="s">
        <v>2836</v>
      </c>
      <c r="B21" s="474" t="s">
        <v>2837</v>
      </c>
      <c r="C21" s="474" t="s">
        <v>2835</v>
      </c>
      <c r="D21" s="1322">
        <v>15</v>
      </c>
      <c r="E21" s="1322">
        <v>25</v>
      </c>
      <c r="F21" s="1322">
        <v>25</v>
      </c>
      <c r="G21" s="1322">
        <v>25</v>
      </c>
      <c r="H21" s="1322">
        <v>25</v>
      </c>
      <c r="I21" s="1322">
        <v>25</v>
      </c>
      <c r="J21" s="1322">
        <v>25</v>
      </c>
      <c r="K21" s="1322">
        <v>25</v>
      </c>
      <c r="L21" s="1322">
        <v>25</v>
      </c>
      <c r="M21" s="1322">
        <v>25</v>
      </c>
      <c r="N21" s="1322">
        <v>25</v>
      </c>
      <c r="O21" s="1322">
        <v>10</v>
      </c>
      <c r="P21" s="1323">
        <f>[19]Presupuesto!E69</f>
        <v>73100</v>
      </c>
      <c r="Q21" s="514"/>
      <c r="R21" s="514"/>
      <c r="S21" s="514"/>
    </row>
    <row r="22" spans="1:19" ht="48" customHeight="1" x14ac:dyDescent="0.25">
      <c r="A22" s="474" t="s">
        <v>2838</v>
      </c>
      <c r="B22" s="474" t="s">
        <v>2839</v>
      </c>
      <c r="C22" s="474" t="s">
        <v>2835</v>
      </c>
      <c r="D22" s="1322">
        <v>15</v>
      </c>
      <c r="E22" s="1322">
        <v>25</v>
      </c>
      <c r="F22" s="1322">
        <v>25</v>
      </c>
      <c r="G22" s="1322">
        <v>25</v>
      </c>
      <c r="H22" s="1322">
        <v>25</v>
      </c>
      <c r="I22" s="1322">
        <v>25</v>
      </c>
      <c r="J22" s="1322">
        <v>25</v>
      </c>
      <c r="K22" s="1322">
        <v>25</v>
      </c>
      <c r="L22" s="1322">
        <v>25</v>
      </c>
      <c r="M22" s="1322">
        <v>25</v>
      </c>
      <c r="N22" s="1322">
        <v>25</v>
      </c>
      <c r="O22" s="1322">
        <v>10</v>
      </c>
      <c r="P22" s="1323">
        <f>[19]Presupuesto!E76</f>
        <v>73100</v>
      </c>
      <c r="Q22" s="514"/>
      <c r="R22" s="514"/>
      <c r="S22" s="514"/>
    </row>
    <row r="23" spans="1:19" ht="54" customHeight="1" x14ac:dyDescent="0.25">
      <c r="A23" s="474" t="s">
        <v>2840</v>
      </c>
      <c r="B23" s="474" t="s">
        <v>2841</v>
      </c>
      <c r="C23" s="474" t="s">
        <v>2842</v>
      </c>
      <c r="D23" s="1322">
        <v>15</v>
      </c>
      <c r="E23" s="1322">
        <v>25</v>
      </c>
      <c r="F23" s="1322">
        <v>25</v>
      </c>
      <c r="G23" s="1322">
        <v>25</v>
      </c>
      <c r="H23" s="1322">
        <v>25</v>
      </c>
      <c r="I23" s="1322">
        <v>25</v>
      </c>
      <c r="J23" s="1322">
        <v>25</v>
      </c>
      <c r="K23" s="1322">
        <v>25</v>
      </c>
      <c r="L23" s="1322">
        <v>25</v>
      </c>
      <c r="M23" s="1322">
        <v>25</v>
      </c>
      <c r="N23" s="1322">
        <v>25</v>
      </c>
      <c r="O23" s="1322">
        <v>10</v>
      </c>
      <c r="P23" s="1323">
        <f>[19]Presupuesto!E83</f>
        <v>73100</v>
      </c>
      <c r="Q23" s="514"/>
      <c r="R23" s="514"/>
      <c r="S23" s="514"/>
    </row>
    <row r="24" spans="1:19" ht="42.75" customHeight="1" x14ac:dyDescent="0.25">
      <c r="A24" s="474" t="s">
        <v>2843</v>
      </c>
      <c r="B24" s="474" t="s">
        <v>2844</v>
      </c>
      <c r="C24" s="474" t="s">
        <v>2845</v>
      </c>
      <c r="D24" s="1322">
        <v>15</v>
      </c>
      <c r="E24" s="1322">
        <v>25</v>
      </c>
      <c r="F24" s="1322">
        <v>25</v>
      </c>
      <c r="G24" s="1322">
        <v>25</v>
      </c>
      <c r="H24" s="1322">
        <v>25</v>
      </c>
      <c r="I24" s="1322">
        <v>25</v>
      </c>
      <c r="J24" s="1322">
        <v>25</v>
      </c>
      <c r="K24" s="1322">
        <v>25</v>
      </c>
      <c r="L24" s="1322">
        <v>25</v>
      </c>
      <c r="M24" s="1322">
        <v>25</v>
      </c>
      <c r="N24" s="1322">
        <v>25</v>
      </c>
      <c r="O24" s="1322">
        <v>10</v>
      </c>
      <c r="P24" s="1323">
        <f>[19]Presupuesto!E90</f>
        <v>73100</v>
      </c>
      <c r="Q24" s="514"/>
      <c r="R24" s="514"/>
      <c r="S24" s="514"/>
    </row>
    <row r="25" spans="1:19" ht="42.75" customHeight="1" x14ac:dyDescent="0.25">
      <c r="A25" s="474" t="s">
        <v>2846</v>
      </c>
      <c r="B25" s="474" t="s">
        <v>2847</v>
      </c>
      <c r="C25" s="474" t="s">
        <v>2845</v>
      </c>
      <c r="D25" s="1322">
        <v>15</v>
      </c>
      <c r="E25" s="1322">
        <v>25</v>
      </c>
      <c r="F25" s="1322">
        <v>25</v>
      </c>
      <c r="G25" s="1322">
        <v>25</v>
      </c>
      <c r="H25" s="1322">
        <v>25</v>
      </c>
      <c r="I25" s="1322">
        <v>25</v>
      </c>
      <c r="J25" s="1322">
        <v>25</v>
      </c>
      <c r="K25" s="1322">
        <v>25</v>
      </c>
      <c r="L25" s="1322">
        <v>25</v>
      </c>
      <c r="M25" s="1322">
        <v>25</v>
      </c>
      <c r="N25" s="1322">
        <v>25</v>
      </c>
      <c r="O25" s="1322">
        <v>10</v>
      </c>
      <c r="P25" s="1323">
        <f>[19]Presupuesto!E97</f>
        <v>791200</v>
      </c>
      <c r="Q25" s="514"/>
      <c r="R25" s="514"/>
      <c r="S25" s="514"/>
    </row>
    <row r="26" spans="1:19" ht="46.5" customHeight="1" x14ac:dyDescent="0.25">
      <c r="A26" s="312" t="s">
        <v>2848</v>
      </c>
      <c r="B26" s="312" t="s">
        <v>2759</v>
      </c>
      <c r="C26" s="1023"/>
      <c r="D26" s="312"/>
      <c r="E26" s="312"/>
      <c r="F26" s="312"/>
      <c r="G26" s="312"/>
      <c r="H26" s="312"/>
      <c r="I26" s="312"/>
      <c r="J26" s="312"/>
      <c r="K26" s="312"/>
      <c r="L26" s="312"/>
      <c r="M26" s="312"/>
      <c r="N26" s="312"/>
      <c r="O26" s="312"/>
      <c r="P26" s="477">
        <f>SUM(P27:P37)</f>
        <v>312400</v>
      </c>
      <c r="Q26" s="312"/>
      <c r="R26" s="312"/>
      <c r="S26" s="312"/>
    </row>
    <row r="27" spans="1:19" ht="59.25" customHeight="1" x14ac:dyDescent="0.25">
      <c r="A27" s="474" t="s">
        <v>2849</v>
      </c>
      <c r="B27" s="474" t="s">
        <v>2850</v>
      </c>
      <c r="C27" s="474" t="s">
        <v>2851</v>
      </c>
      <c r="D27" s="1322">
        <v>150</v>
      </c>
      <c r="E27" s="1322">
        <v>470</v>
      </c>
      <c r="F27" s="1322">
        <v>470</v>
      </c>
      <c r="G27" s="1322">
        <v>470</v>
      </c>
      <c r="H27" s="1322">
        <v>470</v>
      </c>
      <c r="I27" s="1322">
        <v>470</v>
      </c>
      <c r="J27" s="1322">
        <v>470</v>
      </c>
      <c r="K27" s="1322">
        <v>470</v>
      </c>
      <c r="L27" s="1322">
        <v>470</v>
      </c>
      <c r="M27" s="1322">
        <v>470</v>
      </c>
      <c r="N27" s="1322">
        <v>470</v>
      </c>
      <c r="O27" s="1322">
        <v>150</v>
      </c>
      <c r="P27" s="1323">
        <f>[19]Presupuesto!E107</f>
        <v>41250</v>
      </c>
      <c r="Q27" s="514"/>
      <c r="R27" s="514"/>
      <c r="S27" s="514"/>
    </row>
    <row r="28" spans="1:19" ht="42.75" customHeight="1" x14ac:dyDescent="0.25">
      <c r="A28" s="474" t="s">
        <v>2852</v>
      </c>
      <c r="B28" s="474" t="s">
        <v>2853</v>
      </c>
      <c r="C28" s="474" t="s">
        <v>2854</v>
      </c>
      <c r="D28" s="514"/>
      <c r="E28" s="514"/>
      <c r="F28" s="1325"/>
      <c r="G28" s="1325"/>
      <c r="H28" s="514"/>
      <c r="I28" s="514"/>
      <c r="J28" s="514"/>
      <c r="K28" s="514"/>
      <c r="L28" s="514"/>
      <c r="M28" s="514"/>
      <c r="N28" s="514"/>
      <c r="O28" s="514"/>
      <c r="P28" s="1323">
        <f>[19]Presupuesto!E111</f>
        <v>183960</v>
      </c>
      <c r="Q28" s="514"/>
      <c r="R28" s="514"/>
      <c r="S28" s="514"/>
    </row>
    <row r="29" spans="1:19" ht="32.25" customHeight="1" x14ac:dyDescent="0.25">
      <c r="A29" s="474" t="s">
        <v>2855</v>
      </c>
      <c r="B29" s="474" t="s">
        <v>2856</v>
      </c>
      <c r="C29" s="474" t="s">
        <v>2854</v>
      </c>
      <c r="D29" s="514"/>
      <c r="E29" s="514"/>
      <c r="F29" s="1325"/>
      <c r="G29" s="1325"/>
      <c r="H29" s="514"/>
      <c r="I29" s="514"/>
      <c r="J29" s="514"/>
      <c r="K29" s="514"/>
      <c r="L29" s="514"/>
      <c r="M29" s="514"/>
      <c r="N29" s="514"/>
      <c r="O29" s="514"/>
      <c r="P29" s="1323">
        <f>[19]Presupuesto!E123</f>
        <v>59990</v>
      </c>
      <c r="Q29" s="514"/>
      <c r="R29" s="514"/>
      <c r="S29" s="514"/>
    </row>
    <row r="30" spans="1:19" ht="40.5" customHeight="1" x14ac:dyDescent="0.25">
      <c r="A30" s="474" t="s">
        <v>2857</v>
      </c>
      <c r="B30" s="474" t="s">
        <v>2858</v>
      </c>
      <c r="C30" s="474" t="s">
        <v>2859</v>
      </c>
      <c r="D30" s="514"/>
      <c r="E30" s="514"/>
      <c r="F30" s="1325"/>
      <c r="G30" s="1325"/>
      <c r="H30" s="514"/>
      <c r="I30" s="514"/>
      <c r="J30" s="514"/>
      <c r="K30" s="514"/>
      <c r="L30" s="514"/>
      <c r="M30" s="514"/>
      <c r="N30" s="514"/>
      <c r="O30" s="514"/>
      <c r="P30" s="1323">
        <f>[19]Presupuesto!E130</f>
        <v>16250</v>
      </c>
      <c r="Q30" s="514"/>
      <c r="R30" s="514"/>
      <c r="S30" s="514"/>
    </row>
    <row r="31" spans="1:19" ht="33" customHeight="1" x14ac:dyDescent="0.25">
      <c r="A31" s="474" t="s">
        <v>2860</v>
      </c>
      <c r="B31" s="474" t="s">
        <v>2861</v>
      </c>
      <c r="C31" s="474" t="s">
        <v>2862</v>
      </c>
      <c r="D31" s="514"/>
      <c r="E31" s="514"/>
      <c r="F31" s="1325"/>
      <c r="G31" s="1325"/>
      <c r="H31" s="514"/>
      <c r="I31" s="514"/>
      <c r="J31" s="514"/>
      <c r="K31" s="514"/>
      <c r="L31" s="514"/>
      <c r="M31" s="514"/>
      <c r="N31" s="514"/>
      <c r="O31" s="514"/>
      <c r="P31" s="1323">
        <f>[19]Presupuesto!E137</f>
        <v>10950</v>
      </c>
      <c r="Q31" s="514"/>
      <c r="R31" s="514"/>
      <c r="S31" s="514"/>
    </row>
    <row r="32" spans="1:19" ht="36.75" customHeight="1" x14ac:dyDescent="0.25">
      <c r="A32" s="514" t="s">
        <v>2863</v>
      </c>
      <c r="B32" s="474" t="s">
        <v>2864</v>
      </c>
      <c r="C32" s="474" t="s">
        <v>2865</v>
      </c>
      <c r="D32" s="514"/>
      <c r="E32" s="514"/>
      <c r="F32" s="514"/>
      <c r="G32" s="1322"/>
      <c r="H32" s="514"/>
      <c r="I32" s="514"/>
      <c r="J32" s="514"/>
      <c r="K32" s="514"/>
      <c r="L32" s="514"/>
      <c r="M32" s="514"/>
      <c r="N32" s="514"/>
      <c r="O32" s="514"/>
      <c r="P32" s="514"/>
      <c r="Q32" s="514"/>
      <c r="R32" s="514"/>
      <c r="S32" s="514"/>
    </row>
    <row r="33" spans="1:19" ht="45" customHeight="1" x14ac:dyDescent="0.25">
      <c r="A33" s="474" t="s">
        <v>2866</v>
      </c>
      <c r="B33" s="474" t="s">
        <v>2864</v>
      </c>
      <c r="C33" s="474" t="s">
        <v>2865</v>
      </c>
      <c r="D33" s="514"/>
      <c r="E33" s="514"/>
      <c r="F33" s="514"/>
      <c r="G33" s="1322"/>
      <c r="H33" s="514"/>
      <c r="I33" s="514"/>
      <c r="J33" s="514"/>
      <c r="K33" s="514"/>
      <c r="L33" s="514"/>
      <c r="M33" s="514"/>
      <c r="N33" s="514"/>
      <c r="O33" s="514"/>
      <c r="P33" s="514"/>
      <c r="Q33" s="514"/>
      <c r="R33" s="514"/>
      <c r="S33" s="514"/>
    </row>
    <row r="34" spans="1:19" ht="42" customHeight="1" x14ac:dyDescent="0.25">
      <c r="A34" s="1060" t="s">
        <v>2867</v>
      </c>
      <c r="B34" s="474" t="s">
        <v>2868</v>
      </c>
      <c r="C34" s="474" t="s">
        <v>2869</v>
      </c>
      <c r="D34" s="514"/>
      <c r="E34" s="514"/>
      <c r="F34" s="514"/>
      <c r="G34" s="1322"/>
      <c r="H34" s="514"/>
      <c r="I34" s="514"/>
      <c r="J34" s="514"/>
      <c r="K34" s="514"/>
      <c r="L34" s="514"/>
      <c r="M34" s="514"/>
      <c r="N34" s="514"/>
      <c r="O34" s="514"/>
      <c r="P34" s="514"/>
      <c r="Q34" s="514"/>
      <c r="R34" s="514"/>
      <c r="S34" s="514"/>
    </row>
    <row r="35" spans="1:19" ht="44.25" customHeight="1" x14ac:dyDescent="0.25">
      <c r="A35" s="474" t="s">
        <v>2870</v>
      </c>
      <c r="B35" s="474" t="s">
        <v>2871</v>
      </c>
      <c r="C35" s="474" t="s">
        <v>2872</v>
      </c>
      <c r="D35" s="514"/>
      <c r="E35" s="514"/>
      <c r="F35" s="514"/>
      <c r="G35" s="1322"/>
      <c r="H35" s="514"/>
      <c r="I35" s="514"/>
      <c r="J35" s="514"/>
      <c r="K35" s="514"/>
      <c r="L35" s="514"/>
      <c r="M35" s="514"/>
      <c r="N35" s="514"/>
      <c r="O35" s="514"/>
      <c r="P35" s="514"/>
      <c r="Q35" s="514"/>
      <c r="R35" s="514"/>
      <c r="S35" s="514"/>
    </row>
    <row r="36" spans="1:19" ht="36.75" customHeight="1" x14ac:dyDescent="0.25">
      <c r="A36" s="474" t="s">
        <v>2873</v>
      </c>
      <c r="B36" s="474" t="s">
        <v>2874</v>
      </c>
      <c r="C36" s="474" t="s">
        <v>2875</v>
      </c>
      <c r="D36" s="514"/>
      <c r="E36" s="514"/>
      <c r="F36" s="514"/>
      <c r="G36" s="1322"/>
      <c r="H36" s="514"/>
      <c r="I36" s="514"/>
      <c r="J36" s="514"/>
      <c r="K36" s="514"/>
      <c r="L36" s="514"/>
      <c r="M36" s="514"/>
      <c r="N36" s="514"/>
      <c r="O36" s="514"/>
      <c r="P36" s="514"/>
      <c r="Q36" s="514"/>
      <c r="R36" s="514"/>
      <c r="S36" s="514"/>
    </row>
    <row r="37" spans="1:19" ht="36.75" customHeight="1" x14ac:dyDescent="0.25">
      <c r="A37" s="474" t="s">
        <v>2876</v>
      </c>
      <c r="B37" s="474" t="s">
        <v>2877</v>
      </c>
      <c r="C37" s="474" t="s">
        <v>2878</v>
      </c>
      <c r="D37" s="514"/>
      <c r="E37" s="514"/>
      <c r="F37" s="514"/>
      <c r="G37" s="1322"/>
      <c r="H37" s="514"/>
      <c r="I37" s="514"/>
      <c r="J37" s="514"/>
      <c r="K37" s="514"/>
      <c r="L37" s="514"/>
      <c r="M37" s="514"/>
      <c r="N37" s="514"/>
      <c r="O37" s="514"/>
      <c r="P37" s="514"/>
      <c r="Q37" s="514"/>
      <c r="R37" s="514"/>
      <c r="S37" s="514"/>
    </row>
    <row r="38" spans="1:19" ht="48.75" customHeight="1" x14ac:dyDescent="0.25">
      <c r="A38" s="312" t="s">
        <v>2879</v>
      </c>
      <c r="B38" s="312" t="s">
        <v>2880</v>
      </c>
      <c r="C38" s="312" t="s">
        <v>2881</v>
      </c>
      <c r="D38" s="312"/>
      <c r="E38" s="312"/>
      <c r="F38" s="312"/>
      <c r="G38" s="312"/>
      <c r="H38" s="312"/>
      <c r="I38" s="312"/>
      <c r="J38" s="312"/>
      <c r="K38" s="312"/>
      <c r="L38" s="312"/>
      <c r="M38" s="312"/>
      <c r="N38" s="312"/>
      <c r="O38" s="312"/>
      <c r="P38" s="477">
        <f>P39+P40+P41</f>
        <v>153240</v>
      </c>
      <c r="Q38" s="312"/>
      <c r="R38" s="312"/>
      <c r="S38" s="312"/>
    </row>
    <row r="39" spans="1:19" s="591" customFormat="1" ht="48.75" customHeight="1" x14ac:dyDescent="0.25">
      <c r="A39" s="474" t="s">
        <v>2882</v>
      </c>
      <c r="B39" s="474" t="s">
        <v>2883</v>
      </c>
      <c r="C39" s="474" t="s">
        <v>2884</v>
      </c>
      <c r="D39" s="1322">
        <v>10</v>
      </c>
      <c r="E39" s="1322">
        <v>28</v>
      </c>
      <c r="F39" s="1322">
        <v>28</v>
      </c>
      <c r="G39" s="1322">
        <v>28</v>
      </c>
      <c r="H39" s="1322">
        <v>28</v>
      </c>
      <c r="I39" s="1322">
        <v>28</v>
      </c>
      <c r="J39" s="1322">
        <v>28</v>
      </c>
      <c r="K39" s="1322">
        <v>28</v>
      </c>
      <c r="L39" s="1322">
        <v>28</v>
      </c>
      <c r="M39" s="1322">
        <v>28</v>
      </c>
      <c r="N39" s="1322">
        <v>28</v>
      </c>
      <c r="O39" s="1322">
        <v>10</v>
      </c>
      <c r="P39" s="1323">
        <f>[19]Presupuesto!E150</f>
        <v>76620</v>
      </c>
      <c r="Q39" s="514"/>
      <c r="R39" s="514"/>
      <c r="S39" s="514"/>
    </row>
    <row r="40" spans="1:19" s="591" customFormat="1" ht="48.75" customHeight="1" x14ac:dyDescent="0.25">
      <c r="A40" s="474" t="s">
        <v>2885</v>
      </c>
      <c r="B40" s="474" t="s">
        <v>2886</v>
      </c>
      <c r="C40" s="474" t="s">
        <v>2887</v>
      </c>
      <c r="D40" s="1322">
        <v>10</v>
      </c>
      <c r="E40" s="1322">
        <v>28</v>
      </c>
      <c r="F40" s="1322">
        <v>28</v>
      </c>
      <c r="G40" s="1322">
        <v>28</v>
      </c>
      <c r="H40" s="1322">
        <v>28</v>
      </c>
      <c r="I40" s="1322">
        <v>28</v>
      </c>
      <c r="J40" s="1322">
        <v>28</v>
      </c>
      <c r="K40" s="1322">
        <v>28</v>
      </c>
      <c r="L40" s="1322">
        <v>28</v>
      </c>
      <c r="M40" s="1322">
        <v>28</v>
      </c>
      <c r="N40" s="1322">
        <v>28</v>
      </c>
      <c r="O40" s="1322">
        <v>10</v>
      </c>
      <c r="P40" s="1323">
        <f>[19]Presupuesto!E160</f>
        <v>76620</v>
      </c>
      <c r="Q40" s="514"/>
      <c r="R40" s="514"/>
      <c r="S40" s="514"/>
    </row>
    <row r="41" spans="1:19" s="591" customFormat="1" ht="48.75" customHeight="1" x14ac:dyDescent="0.25">
      <c r="A41" s="474" t="s">
        <v>2888</v>
      </c>
      <c r="B41" s="474" t="s">
        <v>2889</v>
      </c>
      <c r="C41" s="474" t="s">
        <v>2890</v>
      </c>
      <c r="D41" s="1326"/>
      <c r="E41" s="1326"/>
      <c r="F41" s="1326"/>
      <c r="G41" s="1322"/>
      <c r="H41" s="1326"/>
      <c r="I41" s="1326"/>
      <c r="J41" s="1326"/>
      <c r="K41" s="1326"/>
      <c r="L41" s="1326"/>
      <c r="M41" s="1326"/>
      <c r="N41" s="1326"/>
      <c r="O41" s="1326"/>
      <c r="P41" s="514"/>
      <c r="Q41" s="514"/>
      <c r="R41" s="514"/>
      <c r="S41" s="514"/>
    </row>
    <row r="42" spans="1:19" ht="78.75" customHeight="1" x14ac:dyDescent="0.25">
      <c r="A42" s="312" t="s">
        <v>2891</v>
      </c>
      <c r="B42" s="312" t="s">
        <v>2892</v>
      </c>
      <c r="C42" s="312" t="s">
        <v>2893</v>
      </c>
      <c r="D42" s="312"/>
      <c r="E42" s="312"/>
      <c r="F42" s="312"/>
      <c r="G42" s="312"/>
      <c r="H42" s="312"/>
      <c r="I42" s="312"/>
      <c r="J42" s="312"/>
      <c r="K42" s="312"/>
      <c r="L42" s="312"/>
      <c r="M42" s="312"/>
      <c r="N42" s="312"/>
      <c r="O42" s="312"/>
      <c r="P42" s="1327">
        <f>P43+P44+P45</f>
        <v>65000</v>
      </c>
      <c r="Q42" s="312"/>
      <c r="R42" s="312"/>
      <c r="S42" s="312"/>
    </row>
    <row r="43" spans="1:19" ht="78.75" customHeight="1" x14ac:dyDescent="0.25">
      <c r="A43" s="771" t="s">
        <v>2894</v>
      </c>
      <c r="B43" s="474" t="s">
        <v>2895</v>
      </c>
      <c r="C43" s="474" t="s">
        <v>2896</v>
      </c>
      <c r="D43" s="1028"/>
      <c r="E43" s="1328">
        <v>1</v>
      </c>
      <c r="F43" s="1028"/>
      <c r="G43" s="1329"/>
      <c r="H43" s="1329"/>
      <c r="I43" s="1329"/>
      <c r="J43" s="1028"/>
      <c r="K43" s="1028"/>
      <c r="L43" s="1028"/>
      <c r="M43" s="1028"/>
      <c r="N43" s="1028"/>
      <c r="O43" s="1028"/>
      <c r="P43" s="1029"/>
      <c r="Q43" s="1028"/>
      <c r="R43" s="1028"/>
      <c r="S43" s="1028" t="s">
        <v>2897</v>
      </c>
    </row>
    <row r="44" spans="1:19" ht="53.25" customHeight="1" x14ac:dyDescent="0.25">
      <c r="A44" s="314" t="s">
        <v>2898</v>
      </c>
      <c r="B44" s="314" t="s">
        <v>2899</v>
      </c>
      <c r="C44" s="314" t="s">
        <v>2900</v>
      </c>
      <c r="D44" s="506"/>
      <c r="E44" s="1328">
        <v>1</v>
      </c>
      <c r="F44" s="506"/>
      <c r="G44" s="1328">
        <v>1</v>
      </c>
      <c r="H44" s="506"/>
      <c r="I44" s="1328">
        <v>1</v>
      </c>
      <c r="J44" s="506"/>
      <c r="K44" s="1328">
        <v>1</v>
      </c>
      <c r="L44" s="506"/>
      <c r="M44" s="1328">
        <v>1</v>
      </c>
      <c r="N44" s="506"/>
      <c r="O44" s="1328">
        <v>1</v>
      </c>
      <c r="P44" s="506"/>
      <c r="Q44" s="506"/>
      <c r="R44" s="506"/>
      <c r="S44" s="506"/>
    </row>
    <row r="45" spans="1:19" ht="51.75" customHeight="1" x14ac:dyDescent="0.25">
      <c r="A45" s="474" t="s">
        <v>2901</v>
      </c>
      <c r="B45" s="474" t="s">
        <v>2902</v>
      </c>
      <c r="C45" s="474" t="s">
        <v>2903</v>
      </c>
      <c r="D45" s="1330"/>
      <c r="E45" s="1330"/>
      <c r="F45" s="1330"/>
      <c r="G45" s="1331"/>
      <c r="H45" s="1331"/>
      <c r="I45" s="1331"/>
      <c r="J45" s="1330"/>
      <c r="K45" s="1330"/>
      <c r="L45" s="1330"/>
      <c r="M45" s="1328">
        <v>1</v>
      </c>
      <c r="N45" s="1330"/>
      <c r="O45" s="1330"/>
      <c r="P45" s="1332">
        <f>[19]Presupuesto!E170</f>
        <v>65000</v>
      </c>
      <c r="Q45" s="1331"/>
      <c r="R45" s="1331"/>
      <c r="S45" s="1329"/>
    </row>
    <row r="46" spans="1:19" ht="48" customHeight="1" x14ac:dyDescent="0.25">
      <c r="A46" s="312" t="s">
        <v>2904</v>
      </c>
      <c r="B46" s="312" t="s">
        <v>2905</v>
      </c>
      <c r="C46" s="312" t="s">
        <v>2906</v>
      </c>
      <c r="D46" s="312"/>
      <c r="E46" s="312"/>
      <c r="F46" s="312"/>
      <c r="G46" s="312"/>
      <c r="H46" s="312"/>
      <c r="I46" s="312"/>
      <c r="J46" s="312"/>
      <c r="K46" s="312"/>
      <c r="L46" s="312"/>
      <c r="M46" s="312"/>
      <c r="N46" s="312"/>
      <c r="O46" s="312"/>
      <c r="P46" s="500">
        <f>SUM(P47:P62)</f>
        <v>0</v>
      </c>
      <c r="Q46" s="312"/>
      <c r="R46" s="312"/>
      <c r="S46" s="312"/>
    </row>
    <row r="47" spans="1:19" ht="34.5" customHeight="1" x14ac:dyDescent="0.25">
      <c r="A47" s="514" t="s">
        <v>2907</v>
      </c>
      <c r="B47" s="474" t="s">
        <v>2908</v>
      </c>
      <c r="C47" s="474" t="s">
        <v>2909</v>
      </c>
      <c r="D47" s="514"/>
      <c r="E47" s="514"/>
      <c r="F47" s="514"/>
      <c r="G47" s="514"/>
      <c r="H47" s="514"/>
      <c r="I47" s="514"/>
      <c r="J47" s="514"/>
      <c r="K47" s="514"/>
      <c r="L47" s="514"/>
      <c r="M47" s="514"/>
      <c r="N47" s="514"/>
      <c r="O47" s="514"/>
      <c r="P47" s="514"/>
      <c r="Q47" s="514"/>
      <c r="R47" s="514"/>
      <c r="S47" s="514"/>
    </row>
    <row r="48" spans="1:19" ht="39" customHeight="1" x14ac:dyDescent="0.25">
      <c r="A48" s="771" t="s">
        <v>2910</v>
      </c>
      <c r="B48" s="474" t="s">
        <v>1997</v>
      </c>
      <c r="C48" s="474" t="s">
        <v>2906</v>
      </c>
      <c r="D48" s="1328">
        <v>25</v>
      </c>
      <c r="E48" s="485"/>
      <c r="F48" s="485"/>
      <c r="G48" s="1333"/>
      <c r="H48" s="1333"/>
      <c r="I48" s="1333"/>
      <c r="J48" s="485"/>
      <c r="K48" s="485"/>
      <c r="L48" s="485"/>
      <c r="M48" s="485"/>
      <c r="N48" s="485"/>
      <c r="O48" s="485"/>
      <c r="P48" s="1334"/>
      <c r="Q48" s="1335">
        <v>62500</v>
      </c>
      <c r="R48" s="1336" t="s">
        <v>2911</v>
      </c>
      <c r="S48" s="1337"/>
    </row>
    <row r="49" spans="1:19" ht="48" x14ac:dyDescent="0.25">
      <c r="A49" s="771" t="s">
        <v>2912</v>
      </c>
      <c r="B49" s="474" t="s">
        <v>2913</v>
      </c>
      <c r="C49" s="474" t="s">
        <v>2906</v>
      </c>
      <c r="D49" s="485"/>
      <c r="E49" s="1328">
        <v>25</v>
      </c>
      <c r="F49" s="485"/>
      <c r="G49" s="1333"/>
      <c r="H49" s="1333"/>
      <c r="I49" s="1333"/>
      <c r="J49" s="485"/>
      <c r="K49" s="485"/>
      <c r="L49" s="485"/>
      <c r="M49" s="485"/>
      <c r="N49" s="485"/>
      <c r="O49" s="485"/>
      <c r="P49" s="1334"/>
      <c r="Q49" s="1335">
        <v>37500</v>
      </c>
      <c r="R49" s="1336" t="s">
        <v>2911</v>
      </c>
      <c r="S49" s="1337"/>
    </row>
    <row r="50" spans="1:19" ht="48.75" customHeight="1" x14ac:dyDescent="0.25">
      <c r="A50" s="771" t="s">
        <v>2914</v>
      </c>
      <c r="B50" s="474" t="s">
        <v>2915</v>
      </c>
      <c r="C50" s="474" t="s">
        <v>2916</v>
      </c>
      <c r="D50" s="771"/>
      <c r="E50" s="771"/>
      <c r="F50" s="1328">
        <v>25</v>
      </c>
      <c r="G50" s="1329"/>
      <c r="H50" s="1329"/>
      <c r="I50" s="1329"/>
      <c r="J50" s="771"/>
      <c r="K50" s="771"/>
      <c r="L50" s="771"/>
      <c r="M50" s="771"/>
      <c r="N50" s="771"/>
      <c r="O50" s="771"/>
      <c r="P50" s="1332"/>
      <c r="Q50" s="1335"/>
      <c r="R50" s="1336" t="s">
        <v>2911</v>
      </c>
      <c r="S50" s="1338"/>
    </row>
    <row r="51" spans="1:19" ht="48" x14ac:dyDescent="0.25">
      <c r="A51" s="771" t="s">
        <v>2917</v>
      </c>
      <c r="B51" s="474" t="s">
        <v>2918</v>
      </c>
      <c r="C51" s="474" t="s">
        <v>2916</v>
      </c>
      <c r="D51" s="771"/>
      <c r="E51" s="771"/>
      <c r="F51" s="771"/>
      <c r="G51" s="1328">
        <v>25</v>
      </c>
      <c r="H51" s="1331"/>
      <c r="I51" s="1331"/>
      <c r="J51" s="771"/>
      <c r="K51" s="771"/>
      <c r="L51" s="771"/>
      <c r="M51" s="771"/>
      <c r="N51" s="771"/>
      <c r="O51" s="771"/>
      <c r="P51" s="1332"/>
      <c r="Q51" s="1335">
        <v>37500</v>
      </c>
      <c r="R51" s="1336" t="s">
        <v>2911</v>
      </c>
      <c r="S51" s="1338"/>
    </row>
    <row r="52" spans="1:19" ht="48" x14ac:dyDescent="0.25">
      <c r="A52" s="771" t="s">
        <v>2919</v>
      </c>
      <c r="B52" s="474" t="s">
        <v>2918</v>
      </c>
      <c r="C52" s="474" t="s">
        <v>2920</v>
      </c>
      <c r="D52" s="771"/>
      <c r="E52" s="771"/>
      <c r="F52" s="771"/>
      <c r="G52" s="1331"/>
      <c r="H52" s="1328">
        <v>25</v>
      </c>
      <c r="I52" s="1331"/>
      <c r="J52" s="771"/>
      <c r="K52" s="771"/>
      <c r="L52" s="771"/>
      <c r="M52" s="771"/>
      <c r="N52" s="771"/>
      <c r="O52" s="771"/>
      <c r="P52" s="1332"/>
      <c r="Q52" s="1335">
        <v>53750</v>
      </c>
      <c r="R52" s="1336" t="s">
        <v>2911</v>
      </c>
      <c r="S52" s="1338"/>
    </row>
    <row r="53" spans="1:19" ht="42.75" customHeight="1" x14ac:dyDescent="0.25">
      <c r="A53" s="771" t="s">
        <v>2921</v>
      </c>
      <c r="B53" s="474" t="s">
        <v>2918</v>
      </c>
      <c r="C53" s="474" t="s">
        <v>2920</v>
      </c>
      <c r="D53" s="771"/>
      <c r="E53" s="771"/>
      <c r="F53" s="771"/>
      <c r="G53" s="1331"/>
      <c r="H53" s="1331"/>
      <c r="I53" s="1328">
        <v>25</v>
      </c>
      <c r="J53" s="1339"/>
      <c r="K53" s="771"/>
      <c r="L53" s="771"/>
      <c r="M53" s="771"/>
      <c r="N53" s="771"/>
      <c r="O53" s="771"/>
      <c r="P53" s="1332"/>
      <c r="Q53" s="1335">
        <v>53750</v>
      </c>
      <c r="R53" s="1336" t="s">
        <v>2911</v>
      </c>
      <c r="S53" s="1338"/>
    </row>
    <row r="54" spans="1:19" ht="48" x14ac:dyDescent="0.25">
      <c r="A54" s="771" t="s">
        <v>2922</v>
      </c>
      <c r="B54" s="474" t="s">
        <v>2918</v>
      </c>
      <c r="C54" s="474" t="s">
        <v>2920</v>
      </c>
      <c r="D54" s="771"/>
      <c r="E54" s="771"/>
      <c r="F54" s="771"/>
      <c r="G54" s="1331"/>
      <c r="H54" s="1331"/>
      <c r="I54" s="1331"/>
      <c r="J54" s="1328">
        <v>25</v>
      </c>
      <c r="K54" s="771"/>
      <c r="L54" s="771"/>
      <c r="M54" s="771"/>
      <c r="N54" s="771"/>
      <c r="O54" s="771"/>
      <c r="P54" s="1332"/>
      <c r="Q54" s="1335">
        <v>53750</v>
      </c>
      <c r="R54" s="1336" t="s">
        <v>2911</v>
      </c>
      <c r="S54" s="1338"/>
    </row>
    <row r="55" spans="1:19" ht="72" x14ac:dyDescent="0.25">
      <c r="A55" s="771" t="s">
        <v>2923</v>
      </c>
      <c r="B55" s="474" t="s">
        <v>2924</v>
      </c>
      <c r="C55" s="474" t="s">
        <v>2925</v>
      </c>
      <c r="D55" s="1330"/>
      <c r="E55" s="1328">
        <v>4</v>
      </c>
      <c r="F55" s="1330"/>
      <c r="G55" s="1331"/>
      <c r="H55" s="1331"/>
      <c r="I55" s="1331"/>
      <c r="J55" s="1330"/>
      <c r="K55" s="1330"/>
      <c r="L55" s="1330"/>
      <c r="M55" s="1330"/>
      <c r="N55" s="1330"/>
      <c r="O55" s="1330"/>
      <c r="P55" s="1332"/>
      <c r="Q55" s="1340">
        <v>260000</v>
      </c>
      <c r="R55" s="1341" t="s">
        <v>2926</v>
      </c>
      <c r="S55" s="1137"/>
    </row>
    <row r="56" spans="1:19" ht="38.25" customHeight="1" x14ac:dyDescent="0.25">
      <c r="A56" s="481" t="s">
        <v>2927</v>
      </c>
      <c r="B56" s="1342" t="s">
        <v>1000</v>
      </c>
      <c r="C56" s="1332" t="s">
        <v>2928</v>
      </c>
      <c r="D56" s="1332"/>
      <c r="E56" s="1332"/>
      <c r="F56" s="1332"/>
      <c r="G56" s="1332"/>
      <c r="H56" s="1332"/>
      <c r="I56" s="1332"/>
      <c r="J56" s="1332"/>
      <c r="K56" s="1332"/>
      <c r="L56" s="1332"/>
      <c r="M56" s="1332"/>
      <c r="N56" s="1332"/>
      <c r="O56" s="1332"/>
      <c r="P56" s="1332"/>
      <c r="Q56" s="1332"/>
      <c r="R56" s="1343"/>
      <c r="S56" s="1332"/>
    </row>
    <row r="57" spans="1:19" ht="100.5" customHeight="1" x14ac:dyDescent="0.25">
      <c r="A57" s="474" t="s">
        <v>2929</v>
      </c>
      <c r="B57" s="474" t="s">
        <v>2930</v>
      </c>
      <c r="C57" s="954" t="s">
        <v>2931</v>
      </c>
      <c r="D57" s="1344"/>
      <c r="E57" s="1330"/>
      <c r="F57" s="1328">
        <v>12</v>
      </c>
      <c r="G57" s="1329"/>
      <c r="H57" s="1329"/>
      <c r="I57" s="1329"/>
      <c r="J57" s="1330"/>
      <c r="K57" s="1330"/>
      <c r="L57" s="1330"/>
      <c r="M57" s="1330"/>
      <c r="N57" s="1330"/>
      <c r="O57" s="1330"/>
      <c r="P57" s="1332"/>
      <c r="Q57" s="1331"/>
      <c r="R57" s="1331"/>
      <c r="S57" s="1330" t="s">
        <v>2932</v>
      </c>
    </row>
    <row r="58" spans="1:19" ht="28.5" customHeight="1" x14ac:dyDescent="0.25">
      <c r="A58" s="474" t="s">
        <v>2933</v>
      </c>
      <c r="B58" s="474" t="s">
        <v>2934</v>
      </c>
      <c r="C58" s="954" t="s">
        <v>2935</v>
      </c>
      <c r="D58" s="1328"/>
      <c r="E58" s="1328"/>
      <c r="F58" s="1328"/>
      <c r="G58" s="1328"/>
      <c r="H58" s="1328"/>
      <c r="I58" s="1328"/>
      <c r="J58" s="1330"/>
      <c r="K58" s="1330"/>
      <c r="L58" s="1330"/>
      <c r="M58" s="1330"/>
      <c r="N58" s="1330"/>
      <c r="O58" s="1330"/>
      <c r="P58" s="1332"/>
      <c r="Q58" s="1331"/>
      <c r="R58" s="1331"/>
      <c r="S58" s="1330"/>
    </row>
    <row r="59" spans="1:19" ht="94.5" x14ac:dyDescent="0.25">
      <c r="A59" s="514" t="s">
        <v>2936</v>
      </c>
      <c r="B59" s="474" t="s">
        <v>2937</v>
      </c>
      <c r="C59" s="1345" t="s">
        <v>2938</v>
      </c>
      <c r="D59" s="1328"/>
      <c r="E59" s="1328"/>
      <c r="F59" s="1328"/>
      <c r="G59" s="1328"/>
      <c r="H59" s="1328"/>
      <c r="I59" s="1328"/>
      <c r="J59" s="1330"/>
      <c r="K59" s="1330"/>
      <c r="L59" s="1330"/>
      <c r="M59" s="1330"/>
      <c r="N59" s="1330"/>
      <c r="O59" s="1330"/>
      <c r="P59" s="1332"/>
      <c r="Q59" s="1331"/>
      <c r="R59" s="1331"/>
      <c r="S59" s="1330"/>
    </row>
    <row r="60" spans="1:19" ht="63.75" customHeight="1" x14ac:dyDescent="0.25">
      <c r="A60" s="514" t="s">
        <v>2939</v>
      </c>
      <c r="B60" s="474" t="s">
        <v>2940</v>
      </c>
      <c r="C60" s="1345" t="s">
        <v>2941</v>
      </c>
      <c r="D60" s="1328"/>
      <c r="E60" s="1328"/>
      <c r="F60" s="1328"/>
      <c r="G60" s="1328"/>
      <c r="H60" s="1328"/>
      <c r="I60" s="1328"/>
      <c r="J60" s="1330"/>
      <c r="K60" s="1330"/>
      <c r="L60" s="1330"/>
      <c r="M60" s="1330"/>
      <c r="N60" s="1330"/>
      <c r="O60" s="1330"/>
      <c r="P60" s="1332"/>
      <c r="Q60" s="1331"/>
      <c r="R60" s="1331"/>
      <c r="S60" s="1330"/>
    </row>
    <row r="61" spans="1:19" ht="77.25" customHeight="1" x14ac:dyDescent="0.25">
      <c r="A61" s="514" t="s">
        <v>2942</v>
      </c>
      <c r="B61" s="474" t="s">
        <v>2943</v>
      </c>
      <c r="C61" s="474" t="s">
        <v>2944</v>
      </c>
      <c r="D61" s="1344"/>
      <c r="E61" s="1330"/>
      <c r="F61" s="1328"/>
      <c r="G61" s="1328"/>
      <c r="H61" s="1328"/>
      <c r="I61" s="1329"/>
      <c r="J61" s="1330"/>
      <c r="K61" s="1330"/>
      <c r="L61" s="1330"/>
      <c r="M61" s="1330"/>
      <c r="N61" s="1330"/>
      <c r="O61" s="1330"/>
      <c r="P61" s="1332"/>
      <c r="Q61" s="1331"/>
      <c r="R61" s="771" t="s">
        <v>2945</v>
      </c>
      <c r="S61" s="1330"/>
    </row>
    <row r="62" spans="1:19" ht="33" customHeight="1" x14ac:dyDescent="0.25">
      <c r="A62" s="514" t="s">
        <v>2946</v>
      </c>
      <c r="B62" s="474" t="s">
        <v>2947</v>
      </c>
      <c r="C62" s="954" t="s">
        <v>2948</v>
      </c>
      <c r="D62" s="1328"/>
      <c r="E62" s="1328"/>
      <c r="F62" s="1328"/>
      <c r="G62" s="1328"/>
      <c r="H62" s="1328"/>
      <c r="I62" s="1328"/>
      <c r="J62" s="1328"/>
      <c r="K62" s="1328"/>
      <c r="L62" s="1328"/>
      <c r="M62" s="1328"/>
      <c r="N62" s="1328"/>
      <c r="O62" s="1328"/>
      <c r="P62" s="1332"/>
      <c r="Q62" s="1331"/>
      <c r="R62" s="1331"/>
      <c r="S62" s="1330"/>
    </row>
    <row r="63" spans="1:19" ht="35.25" customHeight="1" x14ac:dyDescent="0.25">
      <c r="A63" s="312" t="s">
        <v>2949</v>
      </c>
      <c r="B63" s="312" t="s">
        <v>2950</v>
      </c>
      <c r="C63" s="312" t="s">
        <v>2950</v>
      </c>
      <c r="D63" s="312"/>
      <c r="E63" s="312"/>
      <c r="F63" s="312"/>
      <c r="G63" s="312"/>
      <c r="H63" s="312"/>
      <c r="I63" s="312"/>
      <c r="J63" s="312"/>
      <c r="K63" s="312"/>
      <c r="L63" s="312"/>
      <c r="M63" s="312"/>
      <c r="N63" s="312"/>
      <c r="O63" s="312"/>
      <c r="P63" s="1346">
        <f>SUM(P64:P85)</f>
        <v>402485</v>
      </c>
      <c r="Q63" s="312"/>
      <c r="R63" s="312"/>
      <c r="S63" s="312"/>
    </row>
    <row r="64" spans="1:19" ht="42" customHeight="1" x14ac:dyDescent="0.25">
      <c r="A64" s="514" t="s">
        <v>2951</v>
      </c>
      <c r="B64" s="474" t="s">
        <v>2952</v>
      </c>
      <c r="C64" s="474" t="s">
        <v>2953</v>
      </c>
      <c r="D64" s="1330"/>
      <c r="E64" s="1328"/>
      <c r="F64" s="1330"/>
      <c r="G64" s="1330"/>
      <c r="H64" s="1347"/>
      <c r="I64" s="1347"/>
      <c r="J64" s="1328"/>
      <c r="K64" s="1330"/>
      <c r="L64" s="1330"/>
      <c r="M64" s="1344"/>
      <c r="N64" s="1344"/>
      <c r="O64" s="1344"/>
      <c r="P64" s="1348"/>
      <c r="Q64" s="1349"/>
      <c r="R64" s="1350"/>
      <c r="S64" s="1028" t="s">
        <v>2954</v>
      </c>
    </row>
    <row r="65" spans="1:19" ht="40.5" customHeight="1" x14ac:dyDescent="0.25">
      <c r="A65" s="474" t="s">
        <v>2955</v>
      </c>
      <c r="B65" s="474" t="s">
        <v>2956</v>
      </c>
      <c r="C65" s="474" t="s">
        <v>2957</v>
      </c>
      <c r="D65" s="1328">
        <v>1</v>
      </c>
      <c r="E65" s="1330"/>
      <c r="F65" s="1330"/>
      <c r="G65" s="1351"/>
      <c r="H65" s="1351"/>
      <c r="I65" s="1351"/>
      <c r="J65" s="1330"/>
      <c r="K65" s="1330"/>
      <c r="L65" s="1330"/>
      <c r="M65" s="1330"/>
      <c r="N65" s="1330"/>
      <c r="O65" s="1330"/>
      <c r="P65" s="1348">
        <f>[19]Presupuesto!E181</f>
        <v>18000</v>
      </c>
      <c r="Q65" s="1349"/>
      <c r="R65" s="1350"/>
      <c r="S65" s="1028" t="s">
        <v>2954</v>
      </c>
    </row>
    <row r="66" spans="1:19" ht="33.75" customHeight="1" x14ac:dyDescent="0.25">
      <c r="A66" s="474" t="s">
        <v>2958</v>
      </c>
      <c r="B66" s="474" t="s">
        <v>2959</v>
      </c>
      <c r="C66" s="474" t="s">
        <v>2960</v>
      </c>
      <c r="D66" s="1028"/>
      <c r="E66" s="1328">
        <v>1</v>
      </c>
      <c r="F66" s="1330"/>
      <c r="G66" s="1330"/>
      <c r="H66" s="1330"/>
      <c r="I66" s="1330"/>
      <c r="J66" s="1330"/>
      <c r="K66" s="1330"/>
      <c r="L66" s="1330">
        <v>1</v>
      </c>
      <c r="M66" s="1352"/>
      <c r="N66" s="1330"/>
      <c r="O66" s="1331"/>
      <c r="P66" s="1353">
        <f>[19]Presupuesto!E191</f>
        <v>35760</v>
      </c>
      <c r="Q66" s="1331"/>
      <c r="R66" s="1331"/>
      <c r="S66" s="1331"/>
    </row>
    <row r="67" spans="1:19" ht="39" customHeight="1" x14ac:dyDescent="0.25">
      <c r="A67" s="474" t="s">
        <v>2961</v>
      </c>
      <c r="B67" s="474" t="s">
        <v>2962</v>
      </c>
      <c r="C67" s="474" t="s">
        <v>78</v>
      </c>
      <c r="D67" s="1330"/>
      <c r="E67" s="1330"/>
      <c r="F67" s="1328">
        <v>1</v>
      </c>
      <c r="G67" s="1354"/>
      <c r="H67" s="1354"/>
      <c r="I67" s="1328">
        <v>1</v>
      </c>
      <c r="J67" s="1330"/>
      <c r="K67" s="1330"/>
      <c r="L67" s="1328">
        <v>1</v>
      </c>
      <c r="M67" s="1330"/>
      <c r="N67" s="1330"/>
      <c r="O67" s="1328">
        <v>1</v>
      </c>
      <c r="P67" s="1348"/>
      <c r="Q67" s="1349"/>
      <c r="R67" s="1350"/>
      <c r="S67" s="1028" t="s">
        <v>2954</v>
      </c>
    </row>
    <row r="68" spans="1:19" ht="52.5" customHeight="1" x14ac:dyDescent="0.25">
      <c r="A68" s="474" t="s">
        <v>2963</v>
      </c>
      <c r="B68" s="771" t="s">
        <v>2964</v>
      </c>
      <c r="C68" s="1351" t="s">
        <v>2965</v>
      </c>
      <c r="D68" s="1328">
        <v>1</v>
      </c>
      <c r="E68" s="1331"/>
      <c r="F68" s="1330"/>
      <c r="G68" s="1328">
        <v>1</v>
      </c>
      <c r="H68" s="1331"/>
      <c r="I68" s="1331"/>
      <c r="J68" s="1331"/>
      <c r="K68" s="1328">
        <v>1</v>
      </c>
      <c r="L68" s="1330"/>
      <c r="M68" s="1331"/>
      <c r="N68" s="1331"/>
      <c r="O68" s="1328">
        <v>1</v>
      </c>
      <c r="P68" s="1355">
        <f>[19]Presupuesto!E198</f>
        <v>29775</v>
      </c>
      <c r="Q68" s="1329"/>
      <c r="R68" s="1329"/>
      <c r="S68" s="1329"/>
    </row>
    <row r="69" spans="1:19" ht="46.5" customHeight="1" x14ac:dyDescent="0.25">
      <c r="A69" s="474" t="s">
        <v>2966</v>
      </c>
      <c r="B69" s="474" t="s">
        <v>2967</v>
      </c>
      <c r="C69" s="474" t="s">
        <v>2968</v>
      </c>
      <c r="D69" s="1028"/>
      <c r="E69" s="1330"/>
      <c r="F69" s="1328">
        <v>1</v>
      </c>
      <c r="G69" s="1330"/>
      <c r="H69" s="1330"/>
      <c r="I69" s="1328">
        <v>1</v>
      </c>
      <c r="J69" s="1330"/>
      <c r="K69" s="1330"/>
      <c r="L69" s="1328">
        <v>1</v>
      </c>
      <c r="M69" s="1356"/>
      <c r="N69" s="1357"/>
      <c r="O69" s="1328">
        <v>1</v>
      </c>
      <c r="P69" s="1358"/>
      <c r="Q69" s="1359"/>
      <c r="R69" s="1359" t="s">
        <v>2969</v>
      </c>
      <c r="S69" s="1329"/>
    </row>
    <row r="70" spans="1:19" ht="51.75" customHeight="1" x14ac:dyDescent="0.25">
      <c r="A70" s="474" t="s">
        <v>2970</v>
      </c>
      <c r="B70" s="474" t="s">
        <v>2971</v>
      </c>
      <c r="C70" s="474" t="s">
        <v>2972</v>
      </c>
      <c r="D70" s="1028"/>
      <c r="E70" s="1330"/>
      <c r="F70" s="1330"/>
      <c r="G70" s="1330"/>
      <c r="H70" s="1330"/>
      <c r="I70" s="1328">
        <v>1</v>
      </c>
      <c r="J70" s="1330"/>
      <c r="K70" s="1330"/>
      <c r="L70" s="1357"/>
      <c r="M70" s="1356"/>
      <c r="N70" s="1328">
        <v>1</v>
      </c>
      <c r="O70" s="1354"/>
      <c r="P70" s="1358"/>
      <c r="Q70" s="1329"/>
      <c r="R70" s="1329"/>
      <c r="S70" s="1329"/>
    </row>
    <row r="71" spans="1:19" ht="33.75" customHeight="1" x14ac:dyDescent="0.25">
      <c r="A71" s="474" t="s">
        <v>2973</v>
      </c>
      <c r="B71" s="474" t="s">
        <v>2974</v>
      </c>
      <c r="C71" s="474" t="s">
        <v>2975</v>
      </c>
      <c r="D71" s="1028"/>
      <c r="E71" s="1330"/>
      <c r="F71" s="1328">
        <v>1</v>
      </c>
      <c r="G71" s="1330"/>
      <c r="H71" s="485"/>
      <c r="I71" s="485"/>
      <c r="J71" s="485"/>
      <c r="K71" s="514"/>
      <c r="L71" s="1328">
        <v>1</v>
      </c>
      <c r="M71" s="1029"/>
      <c r="N71" s="1029"/>
      <c r="O71" s="514"/>
      <c r="P71" s="1355">
        <f>[19]Presupuesto!E205</f>
        <v>14000</v>
      </c>
      <c r="Q71" s="1331"/>
      <c r="R71" s="1331"/>
      <c r="S71" s="1331"/>
    </row>
    <row r="72" spans="1:19" ht="43.5" customHeight="1" x14ac:dyDescent="0.25">
      <c r="A72" s="474" t="s">
        <v>2976</v>
      </c>
      <c r="B72" s="474" t="s">
        <v>2974</v>
      </c>
      <c r="C72" s="474" t="s">
        <v>2975</v>
      </c>
      <c r="D72" s="1028"/>
      <c r="E72" s="1328">
        <v>1</v>
      </c>
      <c r="F72" s="1330"/>
      <c r="G72" s="1330"/>
      <c r="H72" s="485"/>
      <c r="I72" s="485"/>
      <c r="J72" s="485"/>
      <c r="K72" s="1328">
        <v>1</v>
      </c>
      <c r="L72" s="1360"/>
      <c r="M72" s="1029"/>
      <c r="N72" s="1029"/>
      <c r="O72" s="514"/>
      <c r="P72" s="1355">
        <f>[19]Presupuesto!E213</f>
        <v>26900</v>
      </c>
      <c r="Q72" s="1331"/>
      <c r="R72" s="1331"/>
      <c r="S72" s="1331"/>
    </row>
    <row r="73" spans="1:19" ht="48" customHeight="1" x14ac:dyDescent="0.25">
      <c r="A73" s="474" t="s">
        <v>2977</v>
      </c>
      <c r="B73" s="474" t="s">
        <v>2978</v>
      </c>
      <c r="C73" s="474" t="s">
        <v>2979</v>
      </c>
      <c r="D73" s="1028"/>
      <c r="E73" s="1330"/>
      <c r="F73" s="1330"/>
      <c r="G73" s="1330"/>
      <c r="H73" s="1330"/>
      <c r="I73" s="1328">
        <v>1</v>
      </c>
      <c r="J73" s="1330"/>
      <c r="K73" s="1330"/>
      <c r="L73" s="1330"/>
      <c r="M73" s="1351"/>
      <c r="N73" s="1351"/>
      <c r="O73" s="1328">
        <v>1</v>
      </c>
      <c r="P73" s="1331"/>
      <c r="Q73" s="1331"/>
      <c r="R73" s="1361" t="s">
        <v>2969</v>
      </c>
      <c r="S73" s="1331"/>
    </row>
    <row r="74" spans="1:19" ht="45" customHeight="1" x14ac:dyDescent="0.25">
      <c r="A74" s="474" t="s">
        <v>2980</v>
      </c>
      <c r="B74" s="474" t="s">
        <v>2981</v>
      </c>
      <c r="C74" s="474" t="s">
        <v>2982</v>
      </c>
      <c r="D74" s="1028"/>
      <c r="E74" s="1330"/>
      <c r="F74" s="1328">
        <v>1</v>
      </c>
      <c r="G74" s="1330"/>
      <c r="H74" s="1330"/>
      <c r="I74" s="1328">
        <v>1</v>
      </c>
      <c r="J74" s="1330"/>
      <c r="K74" s="1330"/>
      <c r="L74" s="1328">
        <v>1</v>
      </c>
      <c r="M74" s="1351"/>
      <c r="N74" s="1351"/>
      <c r="O74" s="1328">
        <v>1</v>
      </c>
      <c r="P74" s="1331"/>
      <c r="Q74" s="1331"/>
      <c r="R74" s="1361" t="s">
        <v>2969</v>
      </c>
      <c r="S74" s="1331"/>
    </row>
    <row r="75" spans="1:19" ht="46.5" customHeight="1" x14ac:dyDescent="0.25">
      <c r="A75" s="474" t="s">
        <v>2983</v>
      </c>
      <c r="B75" s="474" t="s">
        <v>2984</v>
      </c>
      <c r="C75" s="474" t="s">
        <v>2985</v>
      </c>
      <c r="D75" s="1328">
        <v>208</v>
      </c>
      <c r="E75" s="1328">
        <v>208</v>
      </c>
      <c r="F75" s="1328">
        <v>209</v>
      </c>
      <c r="G75" s="1328">
        <v>208</v>
      </c>
      <c r="H75" s="1328">
        <v>208</v>
      </c>
      <c r="I75" s="1328">
        <v>210</v>
      </c>
      <c r="J75" s="1328">
        <v>208</v>
      </c>
      <c r="K75" s="1328">
        <v>208</v>
      </c>
      <c r="L75" s="1328">
        <v>209</v>
      </c>
      <c r="M75" s="1328">
        <v>208</v>
      </c>
      <c r="N75" s="1328">
        <v>208</v>
      </c>
      <c r="O75" s="1328">
        <v>210</v>
      </c>
      <c r="P75" s="1358"/>
      <c r="Q75" s="1329"/>
      <c r="R75" s="1359" t="s">
        <v>2969</v>
      </c>
      <c r="S75" s="1329"/>
    </row>
    <row r="76" spans="1:19" ht="36" customHeight="1" x14ac:dyDescent="0.25">
      <c r="A76" s="514" t="s">
        <v>2986</v>
      </c>
      <c r="B76" s="475" t="s">
        <v>2987</v>
      </c>
      <c r="C76" s="475" t="s">
        <v>2532</v>
      </c>
      <c r="D76" s="1328"/>
      <c r="E76" s="1328"/>
      <c r="F76" s="1328"/>
      <c r="G76" s="1328"/>
      <c r="H76" s="1329"/>
      <c r="I76" s="1329"/>
      <c r="J76" s="1329"/>
      <c r="K76" s="514"/>
      <c r="L76" s="1330"/>
      <c r="M76" s="1329"/>
      <c r="N76" s="1329"/>
      <c r="O76" s="1360"/>
      <c r="P76" s="1362"/>
      <c r="Q76" s="1329"/>
      <c r="R76" s="1329"/>
      <c r="S76" s="1329"/>
    </row>
    <row r="77" spans="1:19" ht="37.5" customHeight="1" x14ac:dyDescent="0.25">
      <c r="A77" s="474" t="s">
        <v>2988</v>
      </c>
      <c r="B77" s="474" t="s">
        <v>2989</v>
      </c>
      <c r="C77" s="474" t="s">
        <v>2990</v>
      </c>
      <c r="D77" s="1328"/>
      <c r="E77" s="1328"/>
      <c r="F77" s="1328"/>
      <c r="G77" s="1328"/>
      <c r="H77" s="485"/>
      <c r="I77" s="485"/>
      <c r="J77" s="485"/>
      <c r="K77" s="514"/>
      <c r="L77" s="1360"/>
      <c r="M77" s="1029"/>
      <c r="N77" s="1029"/>
      <c r="O77" s="514"/>
      <c r="P77" s="1358"/>
      <c r="Q77" s="1329"/>
      <c r="R77" s="1329"/>
      <c r="S77" s="1329"/>
    </row>
    <row r="78" spans="1:19" ht="37.5" customHeight="1" x14ac:dyDescent="0.25">
      <c r="A78" s="474" t="s">
        <v>2991</v>
      </c>
      <c r="B78" s="474" t="s">
        <v>2992</v>
      </c>
      <c r="C78" s="474" t="s">
        <v>2993</v>
      </c>
      <c r="D78" s="1328"/>
      <c r="E78" s="1328"/>
      <c r="F78" s="1328"/>
      <c r="G78" s="1328"/>
      <c r="H78" s="485"/>
      <c r="I78" s="485"/>
      <c r="J78" s="485"/>
      <c r="K78" s="514"/>
      <c r="L78" s="1360"/>
      <c r="M78" s="1029"/>
      <c r="N78" s="1029"/>
      <c r="O78" s="514"/>
      <c r="P78" s="1358"/>
      <c r="Q78" s="1329"/>
      <c r="R78" s="1329"/>
      <c r="S78" s="1329"/>
    </row>
    <row r="79" spans="1:19" ht="37.5" customHeight="1" x14ac:dyDescent="0.25">
      <c r="A79" s="514" t="s">
        <v>2994</v>
      </c>
      <c r="B79" s="474" t="s">
        <v>2995</v>
      </c>
      <c r="C79" s="474" t="s">
        <v>2996</v>
      </c>
      <c r="D79" s="1328"/>
      <c r="E79" s="1328"/>
      <c r="F79" s="1328"/>
      <c r="G79" s="1328"/>
      <c r="H79" s="485"/>
      <c r="I79" s="485"/>
      <c r="J79" s="485"/>
      <c r="K79" s="514"/>
      <c r="L79" s="1360"/>
      <c r="M79" s="1029"/>
      <c r="N79" s="1029"/>
      <c r="O79" s="514"/>
      <c r="P79" s="1358"/>
      <c r="Q79" s="1329"/>
      <c r="R79" s="1329"/>
      <c r="S79" s="1329"/>
    </row>
    <row r="80" spans="1:19" ht="33" customHeight="1" x14ac:dyDescent="0.25">
      <c r="A80" s="474" t="s">
        <v>2997</v>
      </c>
      <c r="B80" s="474" t="s">
        <v>1997</v>
      </c>
      <c r="C80" s="474" t="s">
        <v>2998</v>
      </c>
      <c r="D80" s="1028"/>
      <c r="E80" s="1330"/>
      <c r="F80" s="1328">
        <v>25</v>
      </c>
      <c r="G80" s="1330"/>
      <c r="H80" s="1330"/>
      <c r="I80" s="1330"/>
      <c r="J80" s="1330"/>
      <c r="K80" s="1330"/>
      <c r="L80" s="1357"/>
      <c r="M80" s="1356"/>
      <c r="N80" s="1357"/>
      <c r="O80" s="1354"/>
      <c r="P80" s="1358"/>
      <c r="Q80" s="1329"/>
      <c r="R80" s="1329"/>
      <c r="S80" s="1329"/>
    </row>
    <row r="81" spans="1:19" ht="30.75" customHeight="1" x14ac:dyDescent="0.25">
      <c r="A81" s="474" t="s">
        <v>2999</v>
      </c>
      <c r="B81" s="474" t="s">
        <v>1997</v>
      </c>
      <c r="C81" s="474" t="s">
        <v>3000</v>
      </c>
      <c r="D81" s="1028"/>
      <c r="E81" s="1328"/>
      <c r="F81" s="1328"/>
      <c r="G81" s="1328"/>
      <c r="H81" s="1330"/>
      <c r="I81" s="1330"/>
      <c r="J81" s="1330"/>
      <c r="K81" s="1330"/>
      <c r="L81" s="1357"/>
      <c r="M81" s="1356"/>
      <c r="N81" s="1357"/>
      <c r="O81" s="1354"/>
      <c r="P81" s="1358"/>
      <c r="Q81" s="1329"/>
      <c r="R81" s="1329"/>
      <c r="S81" s="1329"/>
    </row>
    <row r="82" spans="1:19" ht="54.75" customHeight="1" x14ac:dyDescent="0.25">
      <c r="A82" s="514" t="s">
        <v>3001</v>
      </c>
      <c r="B82" s="474" t="s">
        <v>3002</v>
      </c>
      <c r="C82" s="474" t="s">
        <v>3003</v>
      </c>
      <c r="D82" s="1328">
        <v>9</v>
      </c>
      <c r="E82" s="1330"/>
      <c r="F82" s="1330"/>
      <c r="G82" s="1330"/>
      <c r="H82" s="1330"/>
      <c r="I82" s="1330"/>
      <c r="J82" s="1330"/>
      <c r="K82" s="1330"/>
      <c r="L82" s="1357"/>
      <c r="M82" s="1356"/>
      <c r="N82" s="1357"/>
      <c r="O82" s="1354"/>
      <c r="P82" s="1355">
        <f>[19]Presupuesto!E220</f>
        <v>64050</v>
      </c>
      <c r="Q82" s="1329"/>
      <c r="R82" s="1329"/>
      <c r="S82" s="1329"/>
    </row>
    <row r="83" spans="1:19" ht="71.25" customHeight="1" x14ac:dyDescent="0.25">
      <c r="A83" s="514" t="s">
        <v>3004</v>
      </c>
      <c r="B83" s="474" t="s">
        <v>3005</v>
      </c>
      <c r="C83" s="474" t="s">
        <v>3006</v>
      </c>
      <c r="D83" s="1328">
        <v>8</v>
      </c>
      <c r="E83" s="1330"/>
      <c r="F83" s="1330"/>
      <c r="G83" s="1330"/>
      <c r="H83" s="1329"/>
      <c r="I83" s="1329"/>
      <c r="J83" s="1329"/>
      <c r="K83" s="1329"/>
      <c r="L83" s="1329"/>
      <c r="M83" s="1329"/>
      <c r="N83" s="1329"/>
      <c r="O83" s="1329"/>
      <c r="P83" s="1355">
        <f>[19]Presupuesto!E227</f>
        <v>214000</v>
      </c>
      <c r="Q83" s="1329"/>
      <c r="R83" s="1329"/>
      <c r="S83" s="1329"/>
    </row>
    <row r="84" spans="1:19" ht="36" customHeight="1" x14ac:dyDescent="0.25">
      <c r="A84" s="514" t="s">
        <v>3007</v>
      </c>
      <c r="B84" s="474" t="s">
        <v>3008</v>
      </c>
      <c r="C84" s="474" t="s">
        <v>3009</v>
      </c>
      <c r="D84" s="1328">
        <v>1</v>
      </c>
      <c r="E84" s="1331"/>
      <c r="F84" s="1331"/>
      <c r="G84" s="1331"/>
      <c r="H84" s="1329"/>
      <c r="I84" s="1329"/>
      <c r="J84" s="1329"/>
      <c r="K84" s="1329"/>
      <c r="L84" s="1329"/>
      <c r="M84" s="1329"/>
      <c r="N84" s="1363"/>
      <c r="O84" s="1329"/>
      <c r="P84" s="1358"/>
      <c r="Q84" s="1329"/>
      <c r="R84" s="1329"/>
      <c r="S84" s="1329"/>
    </row>
    <row r="85" spans="1:19" ht="15.75" thickBot="1" x14ac:dyDescent="0.3">
      <c r="A85" s="514" t="s">
        <v>3010</v>
      </c>
      <c r="B85" s="474" t="s">
        <v>3011</v>
      </c>
      <c r="C85" s="474" t="s">
        <v>3012</v>
      </c>
      <c r="D85" s="1328">
        <v>1</v>
      </c>
      <c r="E85" s="1330"/>
      <c r="F85" s="1330"/>
      <c r="G85" s="1330"/>
      <c r="H85" s="1330"/>
      <c r="I85" s="1330"/>
      <c r="J85" s="1330"/>
      <c r="K85" s="1330"/>
      <c r="L85" s="1357"/>
      <c r="M85" s="1356"/>
      <c r="N85" s="1357"/>
      <c r="O85" s="1354"/>
      <c r="P85" s="1364"/>
      <c r="Q85" s="1329"/>
      <c r="R85" s="1329"/>
      <c r="S85" s="1329"/>
    </row>
    <row r="86" spans="1:19" ht="15.75" thickBot="1" x14ac:dyDescent="0.3">
      <c r="P86" s="1365">
        <f>P11+P26+P38+P42+P46+P63</f>
        <v>3495925</v>
      </c>
    </row>
    <row r="87" spans="1:19" x14ac:dyDescent="0.25">
      <c r="P87" s="1366"/>
    </row>
    <row r="88" spans="1:19" x14ac:dyDescent="0.25">
      <c r="A88" s="1552" t="s">
        <v>3013</v>
      </c>
      <c r="B88" s="1552"/>
      <c r="C88" s="1552"/>
      <c r="D88" s="1552"/>
      <c r="E88" s="1552"/>
      <c r="F88" s="1552"/>
      <c r="G88" s="1552"/>
      <c r="H88" s="1552"/>
      <c r="I88" s="1552"/>
      <c r="J88" s="1552"/>
      <c r="K88" s="1552"/>
      <c r="L88" s="1552"/>
      <c r="M88" s="1552"/>
      <c r="N88" s="1552"/>
      <c r="O88" s="1552"/>
      <c r="P88" s="1367"/>
    </row>
    <row r="89" spans="1:19" x14ac:dyDescent="0.25">
      <c r="A89" s="1552" t="s">
        <v>3014</v>
      </c>
      <c r="B89" s="1552"/>
      <c r="C89" s="1552"/>
      <c r="D89" s="1552"/>
      <c r="E89" s="1552"/>
      <c r="F89" s="1552"/>
      <c r="G89" s="1552"/>
      <c r="H89" s="1552"/>
      <c r="I89" s="1552"/>
      <c r="J89" s="1552"/>
      <c r="K89" s="1552"/>
      <c r="L89" s="1552"/>
      <c r="M89" s="1552"/>
      <c r="N89" s="1552"/>
      <c r="O89" s="1552"/>
      <c r="P89" s="1367"/>
    </row>
    <row r="90" spans="1:19" x14ac:dyDescent="0.25">
      <c r="A90" s="1550" t="s">
        <v>752</v>
      </c>
      <c r="B90" s="1550"/>
      <c r="C90" s="1550"/>
      <c r="D90" s="1368"/>
      <c r="E90" s="1368"/>
      <c r="F90" s="1368"/>
      <c r="G90" s="1368"/>
      <c r="H90" s="1368"/>
      <c r="I90" s="1368"/>
      <c r="J90" s="1368"/>
      <c r="K90" s="1368"/>
      <c r="L90" s="1368"/>
      <c r="M90" s="1368"/>
      <c r="N90" s="1368"/>
      <c r="O90" s="1368"/>
      <c r="P90" s="1369">
        <v>15240000</v>
      </c>
    </row>
    <row r="91" spans="1:19" x14ac:dyDescent="0.25">
      <c r="A91" s="1550" t="s">
        <v>756</v>
      </c>
      <c r="B91" s="1550"/>
      <c r="C91" s="1550"/>
      <c r="D91" s="1368"/>
      <c r="E91" s="1368"/>
      <c r="F91" s="1368"/>
      <c r="G91" s="1368"/>
      <c r="H91" s="1368"/>
      <c r="I91" s="1368"/>
      <c r="J91" s="1368"/>
      <c r="K91" s="1368"/>
      <c r="L91" s="1368"/>
      <c r="M91" s="1368"/>
      <c r="N91" s="1368"/>
      <c r="O91" s="1368"/>
      <c r="P91" s="1370">
        <v>1001000</v>
      </c>
    </row>
    <row r="92" spans="1:19" x14ac:dyDescent="0.25">
      <c r="A92" s="1550" t="s">
        <v>757</v>
      </c>
      <c r="B92" s="1550"/>
      <c r="C92" s="1550"/>
      <c r="D92" s="1368"/>
      <c r="E92" s="1368"/>
      <c r="F92" s="1368"/>
      <c r="G92" s="1368"/>
      <c r="H92" s="1368"/>
      <c r="I92" s="1368"/>
      <c r="J92" s="1368"/>
      <c r="K92" s="1368"/>
      <c r="L92" s="1368"/>
      <c r="M92" s="1368"/>
      <c r="N92" s="1368"/>
      <c r="O92" s="1368"/>
      <c r="P92" s="1370">
        <v>1110000</v>
      </c>
    </row>
    <row r="93" spans="1:19" x14ac:dyDescent="0.25">
      <c r="A93" s="1550" t="s">
        <v>758</v>
      </c>
      <c r="B93" s="1550"/>
      <c r="C93" s="1550"/>
      <c r="D93" s="1368"/>
      <c r="E93" s="1368"/>
      <c r="F93" s="1368"/>
      <c r="G93" s="1368"/>
      <c r="H93" s="1368"/>
      <c r="I93" s="1368"/>
      <c r="J93" s="1368"/>
      <c r="K93" s="1368"/>
      <c r="L93" s="1368"/>
      <c r="M93" s="1368"/>
      <c r="N93" s="1368"/>
      <c r="O93" s="1368"/>
      <c r="P93" s="1370">
        <v>127000</v>
      </c>
    </row>
    <row r="94" spans="1:19" x14ac:dyDescent="0.25">
      <c r="A94" s="1551" t="s">
        <v>3015</v>
      </c>
      <c r="B94" s="1551"/>
      <c r="C94" s="1551"/>
      <c r="D94" s="1551"/>
      <c r="E94" s="1551"/>
      <c r="F94" s="1551"/>
      <c r="G94" s="1551"/>
      <c r="H94" s="1551"/>
      <c r="I94" s="1551"/>
      <c r="J94" s="1551"/>
      <c r="K94" s="1551"/>
      <c r="L94" s="1551"/>
      <c r="M94" s="1551"/>
      <c r="N94" s="1551"/>
      <c r="O94" s="1551"/>
      <c r="P94" s="1371">
        <f>P90+P91+P92+P93</f>
        <v>17478000</v>
      </c>
    </row>
    <row r="95" spans="1:19" x14ac:dyDescent="0.25">
      <c r="A95" s="1551" t="s">
        <v>3016</v>
      </c>
      <c r="B95" s="1551"/>
      <c r="C95" s="1551"/>
      <c r="D95" s="1551"/>
      <c r="E95" s="1551"/>
      <c r="F95" s="1551"/>
      <c r="G95" s="1551"/>
      <c r="H95" s="1551"/>
      <c r="I95" s="1551"/>
      <c r="J95" s="1551"/>
      <c r="K95" s="1551"/>
      <c r="L95" s="1551"/>
      <c r="M95" s="1551"/>
      <c r="N95" s="1551"/>
      <c r="O95" s="1551"/>
      <c r="P95" s="1371">
        <f>P80+P94</f>
        <v>17478000</v>
      </c>
    </row>
  </sheetData>
  <mergeCells count="20">
    <mergeCell ref="A1:S1"/>
    <mergeCell ref="A2:S2"/>
    <mergeCell ref="A3:S3"/>
    <mergeCell ref="A8:A9"/>
    <mergeCell ref="B8:B9"/>
    <mergeCell ref="C8:C9"/>
    <mergeCell ref="D8:F8"/>
    <mergeCell ref="G8:I8"/>
    <mergeCell ref="J8:L8"/>
    <mergeCell ref="M8:O8"/>
    <mergeCell ref="S8:S9"/>
    <mergeCell ref="A88:O88"/>
    <mergeCell ref="A89:O89"/>
    <mergeCell ref="A90:C90"/>
    <mergeCell ref="A91:C91"/>
    <mergeCell ref="A92:C92"/>
    <mergeCell ref="A93:C93"/>
    <mergeCell ref="A94:O94"/>
    <mergeCell ref="A95:O95"/>
    <mergeCell ref="P8:R8"/>
  </mergeCells>
  <conditionalFormatting sqref="N66">
    <cfRule type="iconSet" priority="3">
      <iconSet iconSet="3Symbols" showValue="0">
        <cfvo type="percent" val="0"/>
        <cfvo type="num" val="50"/>
        <cfvo type="num" val="79"/>
      </iconSet>
    </cfRule>
  </conditionalFormatting>
  <conditionalFormatting sqref="N80">
    <cfRule type="iconSet" priority="2">
      <iconSet iconSet="3Symbols" showValue="0">
        <cfvo type="percent" val="0"/>
        <cfvo type="num" val="50"/>
        <cfvo type="num" val="79"/>
      </iconSet>
    </cfRule>
  </conditionalFormatting>
  <conditionalFormatting sqref="N69 N81:N82">
    <cfRule type="iconSet" priority="4">
      <iconSet iconSet="3Symbols" showValue="0">
        <cfvo type="percent" val="0"/>
        <cfvo type="num" val="50"/>
        <cfvo type="num" val="79"/>
      </iconSet>
    </cfRule>
  </conditionalFormatting>
  <conditionalFormatting sqref="N85">
    <cfRule type="iconSet" priority="1">
      <iconSet iconSet="3Symbols" showValue="0">
        <cfvo type="percent" val="0"/>
        <cfvo type="num" val="50"/>
        <cfvo type="num" val="79"/>
      </iconSet>
    </cfRule>
  </conditionalFormatting>
  <pageMargins left="0.15748031496062992" right="0.15748031496062992" top="0.74803149606299213" bottom="0.74803149606299213" header="0.31496062992125984" footer="0.31496062992125984"/>
  <pageSetup paperSize="7"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T66"/>
  <sheetViews>
    <sheetView zoomScale="80" zoomScaleNormal="80" workbookViewId="0">
      <selection activeCell="A2" sqref="A2:S2"/>
    </sheetView>
  </sheetViews>
  <sheetFormatPr baseColWidth="10" defaultColWidth="11.42578125" defaultRowHeight="15" x14ac:dyDescent="0.25"/>
  <cols>
    <col min="1" max="1" width="48.5703125" customWidth="1"/>
    <col min="2" max="2" width="26.5703125" customWidth="1"/>
    <col min="3" max="3" width="15.140625" customWidth="1"/>
    <col min="4" max="7" width="4.7109375" customWidth="1"/>
    <col min="8" max="8" width="5.28515625" customWidth="1"/>
    <col min="9" max="10" width="4.7109375" customWidth="1"/>
    <col min="11" max="11" width="5.42578125" customWidth="1"/>
    <col min="12" max="13" width="4.7109375" customWidth="1"/>
    <col min="14" max="14" width="5.85546875" customWidth="1"/>
    <col min="15" max="15" width="4.7109375" customWidth="1"/>
    <col min="16" max="16" width="16.140625" customWidth="1"/>
    <col min="17" max="17" width="13.28515625" customWidth="1"/>
    <col min="18" max="18" width="13" customWidth="1"/>
    <col min="19" max="19" width="13.140625" customWidth="1"/>
  </cols>
  <sheetData>
    <row r="1" spans="1:20" ht="32.25" customHeight="1" x14ac:dyDescent="0.3">
      <c r="A1" s="1390" t="s">
        <v>0</v>
      </c>
      <c r="B1" s="1390"/>
      <c r="C1" s="1390"/>
      <c r="D1" s="1390"/>
      <c r="E1" s="1390"/>
      <c r="F1" s="1390"/>
      <c r="G1" s="1390"/>
      <c r="H1" s="1390"/>
      <c r="I1" s="1390"/>
      <c r="J1" s="1390"/>
      <c r="K1" s="1390"/>
      <c r="L1" s="1390"/>
      <c r="M1" s="1390"/>
      <c r="N1" s="1390"/>
      <c r="O1" s="1390"/>
      <c r="P1" s="1390"/>
      <c r="Q1" s="1390"/>
      <c r="R1" s="1390"/>
      <c r="S1" s="1390"/>
    </row>
    <row r="2" spans="1:20" ht="20.25" x14ac:dyDescent="0.25">
      <c r="A2" s="1391" t="s">
        <v>1</v>
      </c>
      <c r="B2" s="1391"/>
      <c r="C2" s="1391"/>
      <c r="D2" s="1391"/>
      <c r="E2" s="1391"/>
      <c r="F2" s="1391"/>
      <c r="G2" s="1391"/>
      <c r="H2" s="1391"/>
      <c r="I2" s="1391"/>
      <c r="J2" s="1391"/>
      <c r="K2" s="1391"/>
      <c r="L2" s="1391"/>
      <c r="M2" s="1391"/>
      <c r="N2" s="1391"/>
      <c r="O2" s="1391"/>
      <c r="P2" s="1391"/>
      <c r="Q2" s="1391"/>
      <c r="R2" s="1391"/>
      <c r="S2" s="1391"/>
    </row>
    <row r="3" spans="1:20" ht="20.25" x14ac:dyDescent="0.3">
      <c r="A3" s="1390" t="s">
        <v>2</v>
      </c>
      <c r="B3" s="1390"/>
      <c r="C3" s="1390"/>
      <c r="D3" s="1390"/>
      <c r="E3" s="1390"/>
      <c r="F3" s="1390"/>
      <c r="G3" s="1390"/>
      <c r="H3" s="1390"/>
      <c r="I3" s="1390"/>
      <c r="J3" s="1390"/>
      <c r="K3" s="1390"/>
      <c r="L3" s="1390"/>
      <c r="M3" s="1390"/>
      <c r="N3" s="1390"/>
      <c r="O3" s="1390"/>
      <c r="P3" s="1390"/>
      <c r="Q3" s="1390"/>
      <c r="R3" s="1390"/>
      <c r="S3" s="1390"/>
    </row>
    <row r="4" spans="1:20" ht="18.75" x14ac:dyDescent="0.3">
      <c r="A4" s="1392" t="s">
        <v>105</v>
      </c>
      <c r="B4" s="1392"/>
      <c r="C4" s="1392"/>
      <c r="D4" s="39"/>
      <c r="E4" s="39"/>
      <c r="F4" s="39"/>
      <c r="G4" s="39"/>
      <c r="H4" s="39"/>
      <c r="I4" s="39"/>
      <c r="J4" s="39"/>
      <c r="K4" s="39"/>
      <c r="L4" s="39"/>
      <c r="M4" s="39"/>
      <c r="N4" s="39"/>
      <c r="O4" s="39"/>
      <c r="P4" s="39"/>
      <c r="Q4" s="39"/>
      <c r="R4" s="39"/>
      <c r="S4" s="40"/>
    </row>
    <row r="5" spans="1:20" ht="21" customHeight="1" x14ac:dyDescent="0.3">
      <c r="A5" s="41" t="s">
        <v>4</v>
      </c>
      <c r="B5" s="41"/>
      <c r="C5" s="41"/>
      <c r="D5" s="42"/>
      <c r="E5" s="42"/>
      <c r="F5" s="42"/>
      <c r="G5" s="42"/>
      <c r="H5" s="43"/>
      <c r="I5" s="43"/>
      <c r="J5" s="43"/>
      <c r="K5" s="43"/>
      <c r="L5" s="43"/>
      <c r="M5" s="43"/>
      <c r="N5" s="43"/>
      <c r="O5" s="44"/>
      <c r="P5" s="44"/>
      <c r="Q5" s="44"/>
      <c r="R5" s="45"/>
      <c r="S5" s="40"/>
    </row>
    <row r="6" spans="1:20" s="8" customFormat="1" ht="18.75" x14ac:dyDescent="0.3">
      <c r="A6" s="42" t="s">
        <v>106</v>
      </c>
      <c r="B6" s="42"/>
      <c r="C6" s="46"/>
      <c r="D6" s="42"/>
      <c r="E6" s="42"/>
      <c r="F6" s="42"/>
      <c r="G6" s="42"/>
      <c r="H6" s="41"/>
      <c r="I6" s="41"/>
      <c r="J6" s="41"/>
      <c r="K6" s="41"/>
      <c r="L6" s="41"/>
      <c r="M6" s="41"/>
      <c r="N6" s="41"/>
      <c r="O6" s="41"/>
      <c r="P6" s="41"/>
      <c r="Q6" s="41"/>
      <c r="R6" s="41"/>
      <c r="S6" s="47"/>
    </row>
    <row r="7" spans="1:20" s="8" customFormat="1" ht="18.75" x14ac:dyDescent="0.3">
      <c r="A7" s="42" t="s">
        <v>107</v>
      </c>
      <c r="B7" s="42"/>
      <c r="C7" s="46"/>
      <c r="D7" s="42"/>
      <c r="E7" s="42"/>
      <c r="F7" s="42"/>
      <c r="G7" s="42"/>
      <c r="H7" s="41"/>
      <c r="I7" s="41"/>
      <c r="J7" s="41"/>
      <c r="K7" s="41"/>
      <c r="L7" s="41"/>
      <c r="M7" s="41"/>
      <c r="N7" s="41"/>
      <c r="O7" s="41"/>
      <c r="P7" s="41"/>
      <c r="Q7" s="41"/>
      <c r="R7" s="41"/>
      <c r="S7" s="47"/>
    </row>
    <row r="8" spans="1:20" ht="15" customHeight="1" x14ac:dyDescent="0.3">
      <c r="A8" s="1377" t="s">
        <v>7</v>
      </c>
      <c r="B8" s="1377" t="s">
        <v>8</v>
      </c>
      <c r="C8" s="1377" t="s">
        <v>9</v>
      </c>
      <c r="D8" s="1379" t="s">
        <v>10</v>
      </c>
      <c r="E8" s="1380"/>
      <c r="F8" s="1381"/>
      <c r="G8" s="1372" t="s">
        <v>11</v>
      </c>
      <c r="H8" s="1372"/>
      <c r="I8" s="1372"/>
      <c r="J8" s="1372" t="s">
        <v>12</v>
      </c>
      <c r="K8" s="1372"/>
      <c r="L8" s="1372"/>
      <c r="M8" s="1372" t="s">
        <v>13</v>
      </c>
      <c r="N8" s="1372"/>
      <c r="O8" s="1372"/>
      <c r="P8" s="1372" t="s">
        <v>14</v>
      </c>
      <c r="Q8" s="1372"/>
      <c r="R8" s="1372"/>
      <c r="S8" s="1377" t="s">
        <v>15</v>
      </c>
      <c r="T8" s="48"/>
    </row>
    <row r="9" spans="1:20" ht="30" customHeight="1" x14ac:dyDescent="0.3">
      <c r="A9" s="1378"/>
      <c r="B9" s="1378"/>
      <c r="C9" s="1378"/>
      <c r="D9" s="9" t="s">
        <v>16</v>
      </c>
      <c r="E9" s="9" t="s">
        <v>17</v>
      </c>
      <c r="F9" s="9" t="s">
        <v>18</v>
      </c>
      <c r="G9" s="9" t="s">
        <v>19</v>
      </c>
      <c r="H9" s="9" t="s">
        <v>20</v>
      </c>
      <c r="I9" s="9" t="s">
        <v>21</v>
      </c>
      <c r="J9" s="9" t="s">
        <v>22</v>
      </c>
      <c r="K9" s="9" t="s">
        <v>23</v>
      </c>
      <c r="L9" s="9" t="s">
        <v>24</v>
      </c>
      <c r="M9" s="9" t="s">
        <v>25</v>
      </c>
      <c r="N9" s="9" t="s">
        <v>26</v>
      </c>
      <c r="O9" s="9" t="s">
        <v>27</v>
      </c>
      <c r="P9" s="9" t="s">
        <v>28</v>
      </c>
      <c r="Q9" s="9" t="s">
        <v>29</v>
      </c>
      <c r="R9" s="9" t="s">
        <v>30</v>
      </c>
      <c r="S9" s="1378"/>
      <c r="T9" s="48"/>
    </row>
    <row r="10" spans="1:20" ht="54.75" customHeight="1" x14ac:dyDescent="0.3">
      <c r="A10" s="49" t="s">
        <v>31</v>
      </c>
      <c r="B10" s="49" t="s">
        <v>32</v>
      </c>
      <c r="C10" s="50">
        <v>0.9</v>
      </c>
      <c r="D10" s="49"/>
      <c r="E10" s="49"/>
      <c r="F10" s="49"/>
      <c r="G10" s="49"/>
      <c r="H10" s="49"/>
      <c r="I10" s="49"/>
      <c r="J10" s="49"/>
      <c r="K10" s="49"/>
      <c r="L10" s="49"/>
      <c r="M10" s="49"/>
      <c r="N10" s="49"/>
      <c r="O10" s="49"/>
      <c r="P10" s="49"/>
      <c r="Q10" s="49"/>
      <c r="R10" s="49"/>
      <c r="S10" s="49"/>
      <c r="T10" s="48"/>
    </row>
    <row r="11" spans="1:20" ht="84" customHeight="1" x14ac:dyDescent="0.3">
      <c r="A11" s="51" t="s">
        <v>108</v>
      </c>
      <c r="B11" s="51"/>
      <c r="C11" s="51"/>
      <c r="D11" s="51"/>
      <c r="E11" s="51"/>
      <c r="F11" s="51"/>
      <c r="G11" s="51"/>
      <c r="H11" s="51"/>
      <c r="I11" s="51"/>
      <c r="J11" s="51"/>
      <c r="K11" s="51"/>
      <c r="L11" s="51"/>
      <c r="M11" s="51"/>
      <c r="N11" s="51"/>
      <c r="O11" s="51"/>
      <c r="P11" s="52">
        <f>P12+P15+P16</f>
        <v>800027</v>
      </c>
      <c r="Q11" s="51"/>
      <c r="R11" s="51"/>
      <c r="S11" s="51"/>
      <c r="T11" s="48"/>
    </row>
    <row r="12" spans="1:20" ht="37.5" customHeight="1" x14ac:dyDescent="0.3">
      <c r="A12" s="53" t="s">
        <v>109</v>
      </c>
      <c r="B12" s="54" t="s">
        <v>110</v>
      </c>
      <c r="C12" s="55" t="s">
        <v>111</v>
      </c>
      <c r="D12" s="56">
        <v>1</v>
      </c>
      <c r="E12" s="57"/>
      <c r="F12" s="57"/>
      <c r="G12" s="57"/>
      <c r="H12" s="57"/>
      <c r="I12" s="57"/>
      <c r="J12" s="57"/>
      <c r="K12" s="57"/>
      <c r="L12" s="57"/>
      <c r="M12" s="57"/>
      <c r="N12" s="57"/>
      <c r="O12" s="57"/>
      <c r="P12" s="58">
        <f>[2]Presupuesto!E13</f>
        <v>181600</v>
      </c>
      <c r="Q12" s="59"/>
      <c r="R12" s="59"/>
      <c r="S12" s="57" t="s">
        <v>112</v>
      </c>
      <c r="T12" s="48"/>
    </row>
    <row r="13" spans="1:20" ht="84" customHeight="1" x14ac:dyDescent="0.3">
      <c r="A13" s="54" t="s">
        <v>113</v>
      </c>
      <c r="B13" s="54" t="s">
        <v>114</v>
      </c>
      <c r="C13" s="60" t="s">
        <v>115</v>
      </c>
      <c r="D13" s="57"/>
      <c r="E13" s="57"/>
      <c r="F13" s="57"/>
      <c r="G13" s="56">
        <v>1</v>
      </c>
      <c r="H13" s="57"/>
      <c r="I13" s="57"/>
      <c r="J13" s="57"/>
      <c r="K13" s="56">
        <v>1</v>
      </c>
      <c r="L13" s="57"/>
      <c r="M13" s="57"/>
      <c r="N13" s="57"/>
      <c r="O13" s="56">
        <v>1</v>
      </c>
      <c r="P13" s="58"/>
      <c r="Q13" s="59"/>
      <c r="R13" s="59"/>
      <c r="S13" s="57" t="s">
        <v>112</v>
      </c>
      <c r="T13" s="48"/>
    </row>
    <row r="14" spans="1:20" ht="45" customHeight="1" x14ac:dyDescent="0.3">
      <c r="A14" s="54" t="s">
        <v>116</v>
      </c>
      <c r="B14" s="54" t="s">
        <v>117</v>
      </c>
      <c r="C14" s="60" t="s">
        <v>118</v>
      </c>
      <c r="D14" s="56">
        <v>17</v>
      </c>
      <c r="E14" s="56">
        <v>17</v>
      </c>
      <c r="F14" s="56">
        <v>17</v>
      </c>
      <c r="G14" s="56">
        <v>17</v>
      </c>
      <c r="H14" s="56">
        <v>17</v>
      </c>
      <c r="I14" s="56">
        <v>17</v>
      </c>
      <c r="J14" s="56">
        <v>17</v>
      </c>
      <c r="K14" s="56">
        <v>17</v>
      </c>
      <c r="L14" s="56">
        <v>17</v>
      </c>
      <c r="M14" s="56">
        <v>17</v>
      </c>
      <c r="N14" s="56">
        <v>17</v>
      </c>
      <c r="O14" s="56">
        <v>16</v>
      </c>
      <c r="P14" s="58"/>
      <c r="Q14" s="59"/>
      <c r="R14" s="59"/>
      <c r="S14" s="57" t="s">
        <v>112</v>
      </c>
      <c r="T14" s="48"/>
    </row>
    <row r="15" spans="1:20" ht="74.25" customHeight="1" x14ac:dyDescent="0.3">
      <c r="A15" s="53" t="s">
        <v>119</v>
      </c>
      <c r="B15" s="54" t="s">
        <v>120</v>
      </c>
      <c r="C15" s="60" t="s">
        <v>121</v>
      </c>
      <c r="D15" s="57"/>
      <c r="E15" s="57"/>
      <c r="F15" s="56">
        <v>1</v>
      </c>
      <c r="G15" s="57"/>
      <c r="H15" s="57"/>
      <c r="I15" s="57"/>
      <c r="J15" s="57"/>
      <c r="K15" s="57"/>
      <c r="L15" s="57"/>
      <c r="M15" s="57"/>
      <c r="N15" s="57"/>
      <c r="O15" s="57"/>
      <c r="P15" s="58">
        <f>[2]Presupuesto!E20</f>
        <v>468427</v>
      </c>
      <c r="Q15" s="59"/>
      <c r="R15" s="59"/>
      <c r="S15" s="61"/>
      <c r="T15" s="48"/>
    </row>
    <row r="16" spans="1:20" ht="45" customHeight="1" x14ac:dyDescent="0.3">
      <c r="A16" s="53" t="s">
        <v>122</v>
      </c>
      <c r="B16" s="54" t="s">
        <v>123</v>
      </c>
      <c r="C16" s="60" t="s">
        <v>124</v>
      </c>
      <c r="D16" s="56"/>
      <c r="E16" s="56"/>
      <c r="F16" s="56"/>
      <c r="G16" s="56"/>
      <c r="H16" s="56"/>
      <c r="I16" s="56"/>
      <c r="J16" s="56"/>
      <c r="K16" s="56"/>
      <c r="L16" s="56"/>
      <c r="M16" s="56"/>
      <c r="N16" s="56"/>
      <c r="O16" s="56"/>
      <c r="P16" s="58">
        <f>[2]Presupuesto!E28</f>
        <v>150000</v>
      </c>
      <c r="Q16" s="59"/>
      <c r="R16" s="59"/>
      <c r="S16" s="57"/>
      <c r="T16" s="48"/>
    </row>
    <row r="17" spans="1:20" ht="84" customHeight="1" x14ac:dyDescent="0.3">
      <c r="A17" s="51" t="s">
        <v>125</v>
      </c>
      <c r="B17" s="51"/>
      <c r="C17" s="51"/>
      <c r="D17" s="51"/>
      <c r="E17" s="51"/>
      <c r="F17" s="51"/>
      <c r="G17" s="51"/>
      <c r="H17" s="51"/>
      <c r="I17" s="51"/>
      <c r="J17" s="51"/>
      <c r="K17" s="51"/>
      <c r="L17" s="51"/>
      <c r="M17" s="51"/>
      <c r="N17" s="51"/>
      <c r="O17" s="51"/>
      <c r="P17" s="52">
        <f>P18+P19+P20</f>
        <v>20000</v>
      </c>
      <c r="Q17" s="51"/>
      <c r="R17" s="51"/>
      <c r="S17" s="51"/>
      <c r="T17" s="48"/>
    </row>
    <row r="18" spans="1:20" ht="40.5" x14ac:dyDescent="0.3">
      <c r="A18" s="62" t="s">
        <v>126</v>
      </c>
      <c r="B18" s="62" t="s">
        <v>127</v>
      </c>
      <c r="C18" s="63" t="s">
        <v>128</v>
      </c>
      <c r="D18" s="64"/>
      <c r="E18" s="64"/>
      <c r="F18" s="64"/>
      <c r="G18" s="64"/>
      <c r="H18" s="64"/>
      <c r="I18" s="64"/>
      <c r="J18" s="64"/>
      <c r="K18" s="64"/>
      <c r="L18" s="64"/>
      <c r="M18" s="64"/>
      <c r="N18" s="64"/>
      <c r="O18" s="64"/>
      <c r="P18" s="65"/>
      <c r="Q18" s="65"/>
      <c r="R18" s="65"/>
      <c r="S18" s="65"/>
      <c r="T18" s="48"/>
    </row>
    <row r="19" spans="1:20" ht="42.75" customHeight="1" x14ac:dyDescent="0.3">
      <c r="A19" s="66" t="s">
        <v>129</v>
      </c>
      <c r="B19" s="66" t="s">
        <v>130</v>
      </c>
      <c r="C19" s="60" t="s">
        <v>131</v>
      </c>
      <c r="D19" s="56"/>
      <c r="E19" s="56"/>
      <c r="F19" s="56"/>
      <c r="G19" s="56"/>
      <c r="H19" s="56"/>
      <c r="I19" s="56"/>
      <c r="J19" s="56"/>
      <c r="K19" s="56"/>
      <c r="L19" s="56"/>
      <c r="M19" s="56"/>
      <c r="N19" s="56"/>
      <c r="O19" s="56"/>
      <c r="P19" s="67"/>
      <c r="Q19" s="59"/>
      <c r="R19" s="59"/>
      <c r="S19" s="57"/>
      <c r="T19" s="48"/>
    </row>
    <row r="20" spans="1:20" ht="79.5" customHeight="1" x14ac:dyDescent="0.3">
      <c r="A20" s="68" t="s">
        <v>132</v>
      </c>
      <c r="B20" s="54" t="s">
        <v>133</v>
      </c>
      <c r="C20" s="60" t="s">
        <v>134</v>
      </c>
      <c r="D20" s="57"/>
      <c r="E20" s="57"/>
      <c r="F20" s="56">
        <v>1</v>
      </c>
      <c r="G20" s="57"/>
      <c r="H20" s="57"/>
      <c r="I20" s="56">
        <v>1</v>
      </c>
      <c r="J20" s="57"/>
      <c r="K20" s="57"/>
      <c r="L20" s="56">
        <v>1</v>
      </c>
      <c r="M20" s="57"/>
      <c r="N20" s="57"/>
      <c r="O20" s="56">
        <v>1</v>
      </c>
      <c r="P20" s="67">
        <f>[2]Presupuesto!E40</f>
        <v>20000</v>
      </c>
      <c r="Q20" s="59"/>
      <c r="R20" s="59"/>
      <c r="S20" s="61"/>
      <c r="T20" s="48"/>
    </row>
    <row r="21" spans="1:20" ht="78" customHeight="1" x14ac:dyDescent="0.3">
      <c r="A21" s="69" t="s">
        <v>135</v>
      </c>
      <c r="B21" s="69" t="s">
        <v>136</v>
      </c>
      <c r="C21" s="70" t="s">
        <v>137</v>
      </c>
      <c r="D21" s="71"/>
      <c r="E21" s="71"/>
      <c r="F21" s="71"/>
      <c r="G21" s="71"/>
      <c r="H21" s="71"/>
      <c r="I21" s="71"/>
      <c r="J21" s="71"/>
      <c r="K21" s="71"/>
      <c r="L21" s="71"/>
      <c r="M21" s="71"/>
      <c r="N21" s="71"/>
      <c r="O21" s="71"/>
      <c r="P21" s="72">
        <f>P23+P24</f>
        <v>91420</v>
      </c>
      <c r="Q21" s="73"/>
      <c r="R21" s="73"/>
      <c r="S21" s="74"/>
      <c r="T21" s="48"/>
    </row>
    <row r="22" spans="1:20" ht="60" customHeight="1" x14ac:dyDescent="0.3">
      <c r="A22" s="53" t="s">
        <v>138</v>
      </c>
      <c r="B22" s="54" t="s">
        <v>139</v>
      </c>
      <c r="C22" s="60" t="s">
        <v>140</v>
      </c>
      <c r="D22" s="57"/>
      <c r="E22" s="57"/>
      <c r="F22" s="56">
        <v>1</v>
      </c>
      <c r="G22" s="57"/>
      <c r="H22" s="57"/>
      <c r="I22" s="56">
        <v>1</v>
      </c>
      <c r="J22" s="57"/>
      <c r="K22" s="57"/>
      <c r="L22" s="56">
        <v>1</v>
      </c>
      <c r="M22" s="57"/>
      <c r="N22" s="57"/>
      <c r="O22" s="56">
        <v>1</v>
      </c>
      <c r="P22" s="67"/>
      <c r="Q22" s="59"/>
      <c r="R22" s="59"/>
      <c r="S22" s="61"/>
      <c r="T22" s="48"/>
    </row>
    <row r="23" spans="1:20" ht="70.5" customHeight="1" x14ac:dyDescent="0.3">
      <c r="A23" s="53" t="s">
        <v>141</v>
      </c>
      <c r="B23" s="54" t="s">
        <v>142</v>
      </c>
      <c r="C23" s="60" t="s">
        <v>143</v>
      </c>
      <c r="D23" s="57"/>
      <c r="E23" s="57"/>
      <c r="F23" s="56">
        <v>1</v>
      </c>
      <c r="G23" s="57"/>
      <c r="H23" s="57"/>
      <c r="I23" s="56">
        <v>1</v>
      </c>
      <c r="J23" s="57"/>
      <c r="K23" s="57"/>
      <c r="L23" s="56">
        <v>1</v>
      </c>
      <c r="M23" s="57"/>
      <c r="N23" s="57"/>
      <c r="O23" s="56">
        <v>1</v>
      </c>
      <c r="P23" s="58">
        <f>[2]Presupuesto!E50</f>
        <v>71420</v>
      </c>
      <c r="Q23" s="59"/>
      <c r="R23" s="59"/>
      <c r="S23" s="61"/>
      <c r="T23" s="48"/>
    </row>
    <row r="24" spans="1:20" ht="66" customHeight="1" x14ac:dyDescent="0.3">
      <c r="A24" s="53" t="s">
        <v>144</v>
      </c>
      <c r="B24" s="54" t="s">
        <v>145</v>
      </c>
      <c r="C24" s="60" t="s">
        <v>146</v>
      </c>
      <c r="D24" s="56">
        <v>2</v>
      </c>
      <c r="E24" s="56">
        <v>1</v>
      </c>
      <c r="F24" s="56">
        <v>1</v>
      </c>
      <c r="G24" s="57"/>
      <c r="H24" s="57"/>
      <c r="I24" s="57"/>
      <c r="J24" s="57"/>
      <c r="K24" s="57"/>
      <c r="L24" s="57"/>
      <c r="M24" s="57"/>
      <c r="N24" s="57"/>
      <c r="O24" s="57"/>
      <c r="P24" s="58">
        <f>[2]Presupuesto!E60</f>
        <v>20000</v>
      </c>
      <c r="Q24" s="59"/>
      <c r="R24" s="59"/>
      <c r="S24" s="61"/>
      <c r="T24" s="48"/>
    </row>
    <row r="25" spans="1:20" ht="63.75" customHeight="1" x14ac:dyDescent="0.3">
      <c r="A25" s="54" t="s">
        <v>147</v>
      </c>
      <c r="B25" s="54" t="s">
        <v>145</v>
      </c>
      <c r="C25" s="60" t="s">
        <v>146</v>
      </c>
      <c r="D25" s="56">
        <v>2</v>
      </c>
      <c r="E25" s="56">
        <v>1</v>
      </c>
      <c r="F25" s="56">
        <v>1</v>
      </c>
      <c r="G25" s="57"/>
      <c r="H25" s="57"/>
      <c r="I25" s="57"/>
      <c r="J25" s="57"/>
      <c r="K25" s="57"/>
      <c r="L25" s="57"/>
      <c r="M25" s="57"/>
      <c r="N25" s="57"/>
      <c r="O25" s="57"/>
      <c r="P25" s="67"/>
      <c r="Q25" s="75"/>
      <c r="R25" s="75"/>
      <c r="S25" s="75"/>
      <c r="T25" s="48"/>
    </row>
    <row r="26" spans="1:20" ht="40.5" customHeight="1" x14ac:dyDescent="0.3">
      <c r="A26" s="69" t="s">
        <v>148</v>
      </c>
      <c r="B26" s="69" t="s">
        <v>149</v>
      </c>
      <c r="C26" s="70" t="s">
        <v>150</v>
      </c>
      <c r="D26" s="76"/>
      <c r="E26" s="76"/>
      <c r="F26" s="76"/>
      <c r="G26" s="76"/>
      <c r="H26" s="76"/>
      <c r="I26" s="76"/>
      <c r="J26" s="76"/>
      <c r="K26" s="76"/>
      <c r="L26" s="76"/>
      <c r="M26" s="76"/>
      <c r="N26" s="76"/>
      <c r="O26" s="76"/>
      <c r="P26" s="77">
        <f>P29</f>
        <v>24973</v>
      </c>
      <c r="Q26" s="78"/>
      <c r="R26" s="78"/>
      <c r="S26" s="79"/>
      <c r="T26" s="48"/>
    </row>
    <row r="27" spans="1:20" ht="39" customHeight="1" x14ac:dyDescent="0.3">
      <c r="A27" s="54" t="s">
        <v>151</v>
      </c>
      <c r="B27" s="54" t="s">
        <v>152</v>
      </c>
      <c r="C27" s="60" t="s">
        <v>153</v>
      </c>
      <c r="D27" s="56">
        <v>1</v>
      </c>
      <c r="E27" s="57"/>
      <c r="F27" s="57"/>
      <c r="G27" s="57"/>
      <c r="H27" s="57"/>
      <c r="I27" s="57"/>
      <c r="J27" s="57"/>
      <c r="K27" s="57"/>
      <c r="L27" s="57"/>
      <c r="M27" s="57"/>
      <c r="N27" s="57"/>
      <c r="O27" s="57"/>
      <c r="P27" s="67" t="s">
        <v>154</v>
      </c>
      <c r="Q27" s="59"/>
      <c r="R27" s="59"/>
      <c r="S27" s="61"/>
      <c r="T27" s="48"/>
    </row>
    <row r="28" spans="1:20" ht="81" x14ac:dyDescent="0.3">
      <c r="A28" s="54" t="s">
        <v>155</v>
      </c>
      <c r="B28" s="54" t="s">
        <v>156</v>
      </c>
      <c r="C28" s="60" t="s">
        <v>157</v>
      </c>
      <c r="D28" s="57"/>
      <c r="E28" s="57"/>
      <c r="F28" s="56">
        <v>1</v>
      </c>
      <c r="G28" s="57"/>
      <c r="H28" s="57"/>
      <c r="I28" s="56">
        <v>1</v>
      </c>
      <c r="J28" s="57"/>
      <c r="K28" s="57"/>
      <c r="L28" s="56">
        <v>1</v>
      </c>
      <c r="M28" s="57"/>
      <c r="N28" s="57"/>
      <c r="O28" s="56">
        <v>1</v>
      </c>
      <c r="P28" s="67" t="s">
        <v>154</v>
      </c>
      <c r="Q28" s="59"/>
      <c r="R28" s="59"/>
      <c r="S28" s="61"/>
      <c r="T28" s="48"/>
    </row>
    <row r="29" spans="1:20" ht="40.5" x14ac:dyDescent="0.3">
      <c r="A29" s="53" t="s">
        <v>158</v>
      </c>
      <c r="B29" s="54" t="s">
        <v>159</v>
      </c>
      <c r="C29" s="60" t="s">
        <v>160</v>
      </c>
      <c r="D29" s="57"/>
      <c r="E29" s="57"/>
      <c r="F29" s="56">
        <v>1</v>
      </c>
      <c r="G29" s="57"/>
      <c r="H29" s="57"/>
      <c r="I29" s="56">
        <v>1</v>
      </c>
      <c r="J29" s="57"/>
      <c r="K29" s="57"/>
      <c r="L29" s="56">
        <v>1</v>
      </c>
      <c r="M29" s="57"/>
      <c r="N29" s="57"/>
      <c r="O29" s="56">
        <v>1</v>
      </c>
      <c r="P29" s="58">
        <f>[2]Presupuesto!E70</f>
        <v>24973</v>
      </c>
      <c r="Q29" s="59"/>
      <c r="R29" s="59"/>
      <c r="S29" s="61"/>
      <c r="T29" s="48"/>
    </row>
    <row r="30" spans="1:20" ht="42.75" customHeight="1" x14ac:dyDescent="0.3">
      <c r="A30" s="54" t="s">
        <v>161</v>
      </c>
      <c r="B30" s="54" t="s">
        <v>162</v>
      </c>
      <c r="C30" s="60" t="s">
        <v>163</v>
      </c>
      <c r="D30" s="56">
        <v>1</v>
      </c>
      <c r="E30" s="57"/>
      <c r="F30" s="57"/>
      <c r="G30" s="57"/>
      <c r="H30" s="57"/>
      <c r="I30" s="57"/>
      <c r="J30" s="57"/>
      <c r="K30" s="57"/>
      <c r="L30" s="57"/>
      <c r="M30" s="57"/>
      <c r="N30" s="57"/>
      <c r="O30" s="57"/>
      <c r="P30" s="59"/>
      <c r="Q30" s="59"/>
      <c r="R30" s="59"/>
      <c r="S30" s="61"/>
      <c r="T30" s="48"/>
    </row>
    <row r="31" spans="1:20" ht="33.75" customHeight="1" x14ac:dyDescent="0.3">
      <c r="A31" s="54" t="s">
        <v>164</v>
      </c>
      <c r="B31" s="54"/>
      <c r="C31" s="60"/>
      <c r="D31" s="57"/>
      <c r="E31" s="57"/>
      <c r="F31" s="57"/>
      <c r="G31" s="57"/>
      <c r="H31" s="57"/>
      <c r="I31" s="57"/>
      <c r="J31" s="57"/>
      <c r="K31" s="57"/>
      <c r="L31" s="57"/>
      <c r="M31" s="57"/>
      <c r="N31" s="57"/>
      <c r="O31" s="57"/>
      <c r="P31" s="67"/>
      <c r="Q31" s="59"/>
      <c r="R31" s="59"/>
      <c r="S31" s="61"/>
      <c r="T31" s="48"/>
    </row>
    <row r="32" spans="1:20" ht="39.75" customHeight="1" x14ac:dyDescent="0.3">
      <c r="A32" s="69" t="s">
        <v>165</v>
      </c>
      <c r="B32" s="69" t="s">
        <v>166</v>
      </c>
      <c r="C32" s="70"/>
      <c r="D32" s="71"/>
      <c r="E32" s="71"/>
      <c r="F32" s="71"/>
      <c r="G32" s="71"/>
      <c r="H32" s="71"/>
      <c r="I32" s="71"/>
      <c r="J32" s="71"/>
      <c r="K32" s="71"/>
      <c r="L32" s="80"/>
      <c r="M32" s="71"/>
      <c r="N32" s="71"/>
      <c r="O32" s="71"/>
      <c r="P32" s="72">
        <f>P33+P34+P35+P36+P37+P38+P39</f>
        <v>463816</v>
      </c>
      <c r="Q32" s="73"/>
      <c r="R32" s="78"/>
      <c r="S32" s="76" t="s">
        <v>112</v>
      </c>
      <c r="T32" s="48"/>
    </row>
    <row r="33" spans="1:20" ht="27" x14ac:dyDescent="0.3">
      <c r="A33" s="54" t="s">
        <v>167</v>
      </c>
      <c r="B33" s="54" t="s">
        <v>168</v>
      </c>
      <c r="C33" s="81">
        <v>35</v>
      </c>
      <c r="D33" s="57"/>
      <c r="E33" s="57"/>
      <c r="F33" s="57"/>
      <c r="G33" s="57"/>
      <c r="H33" s="57"/>
      <c r="I33" s="57"/>
      <c r="J33" s="57"/>
      <c r="K33" s="57"/>
      <c r="L33" s="57"/>
      <c r="M33" s="57"/>
      <c r="N33" s="57"/>
      <c r="O33" s="57"/>
      <c r="P33" s="67"/>
      <c r="Q33" s="59"/>
      <c r="R33" s="59"/>
      <c r="S33" s="57"/>
      <c r="T33" s="48"/>
    </row>
    <row r="34" spans="1:20" ht="27" x14ac:dyDescent="0.3">
      <c r="A34" s="54" t="s">
        <v>169</v>
      </c>
      <c r="B34" s="54" t="s">
        <v>159</v>
      </c>
      <c r="C34" s="60" t="s">
        <v>170</v>
      </c>
      <c r="D34" s="57"/>
      <c r="E34" s="57"/>
      <c r="F34" s="56">
        <v>1</v>
      </c>
      <c r="G34" s="57"/>
      <c r="H34" s="57"/>
      <c r="I34" s="56">
        <v>1</v>
      </c>
      <c r="J34" s="57"/>
      <c r="K34" s="57"/>
      <c r="L34" s="56">
        <v>1</v>
      </c>
      <c r="M34" s="57"/>
      <c r="N34" s="57"/>
      <c r="O34" s="56">
        <v>1</v>
      </c>
      <c r="P34" s="67"/>
      <c r="Q34" s="59"/>
      <c r="R34" s="59"/>
      <c r="S34" s="57" t="s">
        <v>112</v>
      </c>
      <c r="T34" s="48"/>
    </row>
    <row r="35" spans="1:20" ht="30" customHeight="1" x14ac:dyDescent="0.3">
      <c r="A35" s="54" t="s">
        <v>171</v>
      </c>
      <c r="B35" s="54" t="s">
        <v>110</v>
      </c>
      <c r="C35" s="60" t="s">
        <v>172</v>
      </c>
      <c r="D35" s="56"/>
      <c r="E35" s="56"/>
      <c r="F35" s="56"/>
      <c r="G35" s="56"/>
      <c r="H35" s="56"/>
      <c r="I35" s="56"/>
      <c r="J35" s="56"/>
      <c r="K35" s="56"/>
      <c r="L35" s="56"/>
      <c r="M35" s="56"/>
      <c r="N35" s="56"/>
      <c r="O35" s="56"/>
      <c r="P35" s="58"/>
      <c r="Q35" s="59"/>
      <c r="R35" s="59"/>
      <c r="S35" s="57"/>
      <c r="T35" s="48"/>
    </row>
    <row r="36" spans="1:20" ht="40.5" x14ac:dyDescent="0.3">
      <c r="A36" s="53" t="s">
        <v>173</v>
      </c>
      <c r="B36" s="54" t="s">
        <v>123</v>
      </c>
      <c r="C36" s="60" t="s">
        <v>131</v>
      </c>
      <c r="D36" s="56"/>
      <c r="E36" s="56"/>
      <c r="F36" s="56"/>
      <c r="G36" s="56"/>
      <c r="H36" s="56"/>
      <c r="I36" s="56"/>
      <c r="J36" s="56"/>
      <c r="K36" s="56"/>
      <c r="L36" s="56"/>
      <c r="M36" s="56"/>
      <c r="N36" s="56"/>
      <c r="O36" s="56"/>
      <c r="P36" s="58">
        <f>[2]Presupuesto!E80</f>
        <v>40000</v>
      </c>
      <c r="Q36" s="59"/>
      <c r="R36" s="59"/>
      <c r="S36" s="57"/>
      <c r="T36" s="48"/>
    </row>
    <row r="37" spans="1:20" ht="40.5" x14ac:dyDescent="0.3">
      <c r="A37" s="66" t="s">
        <v>174</v>
      </c>
      <c r="B37" s="66" t="s">
        <v>175</v>
      </c>
      <c r="C37" s="60" t="s">
        <v>131</v>
      </c>
      <c r="D37" s="56"/>
      <c r="E37" s="56"/>
      <c r="F37" s="56"/>
      <c r="G37" s="56"/>
      <c r="H37" s="56"/>
      <c r="I37" s="56"/>
      <c r="J37" s="56"/>
      <c r="K37" s="56"/>
      <c r="L37" s="56"/>
      <c r="M37" s="56"/>
      <c r="N37" s="56"/>
      <c r="O37" s="56"/>
      <c r="P37" s="58"/>
      <c r="Q37" s="59"/>
      <c r="R37" s="59"/>
      <c r="S37" s="57"/>
      <c r="T37" s="48"/>
    </row>
    <row r="38" spans="1:20" ht="27" x14ac:dyDescent="0.3">
      <c r="A38" s="68" t="s">
        <v>176</v>
      </c>
      <c r="B38" s="66" t="s">
        <v>130</v>
      </c>
      <c r="C38" s="60" t="s">
        <v>131</v>
      </c>
      <c r="D38" s="56"/>
      <c r="E38" s="56"/>
      <c r="F38" s="56"/>
      <c r="G38" s="56"/>
      <c r="H38" s="56"/>
      <c r="I38" s="56"/>
      <c r="J38" s="56"/>
      <c r="K38" s="56"/>
      <c r="L38" s="56"/>
      <c r="M38" s="56"/>
      <c r="N38" s="56"/>
      <c r="O38" s="56"/>
      <c r="P38" s="58">
        <f>[2]Presupuesto!E91</f>
        <v>123816</v>
      </c>
      <c r="Q38" s="59"/>
      <c r="R38" s="59"/>
      <c r="S38" s="57"/>
      <c r="T38" s="48"/>
    </row>
    <row r="39" spans="1:20" ht="27" x14ac:dyDescent="0.3">
      <c r="A39" s="68" t="s">
        <v>177</v>
      </c>
      <c r="B39" s="66" t="s">
        <v>130</v>
      </c>
      <c r="C39" s="60" t="s">
        <v>131</v>
      </c>
      <c r="D39" s="56"/>
      <c r="E39" s="56"/>
      <c r="F39" s="56"/>
      <c r="G39" s="56"/>
      <c r="H39" s="56"/>
      <c r="I39" s="56"/>
      <c r="J39" s="56"/>
      <c r="K39" s="56"/>
      <c r="L39" s="56"/>
      <c r="M39" s="56"/>
      <c r="N39" s="56"/>
      <c r="O39" s="56"/>
      <c r="P39" s="58">
        <f>[2]Presupuesto!E102</f>
        <v>300000</v>
      </c>
      <c r="Q39" s="59"/>
      <c r="R39" s="59"/>
      <c r="S39" s="57"/>
      <c r="T39" s="48"/>
    </row>
    <row r="41" spans="1:20" x14ac:dyDescent="0.25">
      <c r="A41" s="1382" t="s">
        <v>178</v>
      </c>
      <c r="B41" s="1382"/>
      <c r="C41" s="1382"/>
      <c r="D41" s="1382"/>
      <c r="E41" s="1382"/>
      <c r="F41" s="1382"/>
      <c r="G41" s="1382"/>
      <c r="H41" s="1382"/>
      <c r="I41" s="1382"/>
      <c r="J41" s="1382"/>
      <c r="K41" s="1382"/>
      <c r="L41" s="1382"/>
      <c r="M41" s="1382"/>
      <c r="N41" s="1382"/>
      <c r="O41" s="1382"/>
      <c r="P41" s="82">
        <f>P11+P17+P21+P26+P32</f>
        <v>1400236</v>
      </c>
      <c r="Q41" s="83"/>
      <c r="R41" s="84"/>
    </row>
    <row r="42" spans="1:20" x14ac:dyDescent="0.25">
      <c r="A42" s="1388" t="s">
        <v>179</v>
      </c>
      <c r="B42" s="1388"/>
      <c r="C42" s="1388"/>
      <c r="D42" s="1388"/>
      <c r="E42" s="1388"/>
      <c r="F42" s="1388"/>
      <c r="G42" s="1388"/>
      <c r="H42" s="1388"/>
      <c r="I42" s="1388"/>
      <c r="J42" s="1388"/>
      <c r="K42" s="1388"/>
      <c r="L42" s="1388"/>
      <c r="M42" s="1388"/>
      <c r="N42" s="1388"/>
      <c r="O42" s="1388"/>
      <c r="P42" s="1388"/>
    </row>
    <row r="43" spans="1:20" x14ac:dyDescent="0.25">
      <c r="A43" s="1389" t="s">
        <v>180</v>
      </c>
      <c r="B43" s="1389"/>
      <c r="C43" s="1389"/>
      <c r="D43" s="1389"/>
      <c r="E43" s="1389"/>
      <c r="F43" s="1389"/>
      <c r="G43" s="1389"/>
      <c r="H43" s="1389"/>
      <c r="I43" s="1389"/>
      <c r="J43" s="1389"/>
      <c r="K43" s="1389"/>
      <c r="L43" s="1389"/>
      <c r="M43" s="1389"/>
      <c r="N43" s="1389"/>
      <c r="O43" s="1389"/>
      <c r="P43" s="85"/>
    </row>
    <row r="44" spans="1:20" x14ac:dyDescent="0.25">
      <c r="A44" s="1387" t="s">
        <v>181</v>
      </c>
      <c r="B44" s="1387"/>
      <c r="C44" s="1387"/>
      <c r="D44" s="1387"/>
      <c r="E44" s="1387"/>
      <c r="F44" s="1387"/>
      <c r="G44" s="1387"/>
      <c r="H44" s="1387"/>
      <c r="I44" s="1387"/>
      <c r="J44" s="1387"/>
      <c r="K44" s="1387"/>
      <c r="L44" s="1387"/>
      <c r="M44" s="1387"/>
      <c r="N44" s="1387"/>
      <c r="O44" s="1387"/>
      <c r="P44" s="85"/>
    </row>
    <row r="45" spans="1:20" x14ac:dyDescent="0.25">
      <c r="A45" s="1385" t="s">
        <v>182</v>
      </c>
      <c r="B45" s="1385"/>
      <c r="C45" s="1385"/>
      <c r="D45" s="1385"/>
      <c r="E45" s="1385"/>
      <c r="F45" s="1385"/>
      <c r="G45" s="1385"/>
      <c r="H45" s="1385"/>
      <c r="I45" s="1385"/>
      <c r="J45" s="1385"/>
      <c r="K45" s="1385"/>
      <c r="L45" s="1385"/>
      <c r="M45" s="1385"/>
      <c r="N45" s="1385"/>
      <c r="O45" s="1385"/>
      <c r="P45" s="86">
        <v>87297462</v>
      </c>
    </row>
    <row r="46" spans="1:20" x14ac:dyDescent="0.25">
      <c r="A46" s="1385" t="s">
        <v>183</v>
      </c>
      <c r="B46" s="1385"/>
      <c r="C46" s="1385"/>
      <c r="D46" s="1385"/>
      <c r="E46" s="1385"/>
      <c r="F46" s="1385"/>
      <c r="G46" s="1385"/>
      <c r="H46" s="1385"/>
      <c r="I46" s="1385"/>
      <c r="J46" s="1385"/>
      <c r="K46" s="1385"/>
      <c r="L46" s="1385"/>
      <c r="M46" s="1385"/>
      <c r="N46" s="1385"/>
      <c r="O46" s="1385"/>
      <c r="P46" s="86">
        <v>225000</v>
      </c>
    </row>
    <row r="47" spans="1:20" x14ac:dyDescent="0.25">
      <c r="A47" s="1385" t="s">
        <v>184</v>
      </c>
      <c r="B47" s="1385"/>
      <c r="C47" s="1385"/>
      <c r="D47" s="1385"/>
      <c r="E47" s="1385"/>
      <c r="F47" s="1385"/>
      <c r="G47" s="1385"/>
      <c r="H47" s="1385"/>
      <c r="I47" s="1385"/>
      <c r="J47" s="1385"/>
      <c r="K47" s="1385"/>
      <c r="L47" s="1385"/>
      <c r="M47" s="1385"/>
      <c r="N47" s="1385"/>
      <c r="O47" s="1385"/>
      <c r="P47" s="86">
        <v>1080000</v>
      </c>
    </row>
    <row r="48" spans="1:20" x14ac:dyDescent="0.25">
      <c r="A48" s="1385" t="s">
        <v>185</v>
      </c>
      <c r="B48" s="1385"/>
      <c r="C48" s="1385"/>
      <c r="D48" s="1385"/>
      <c r="E48" s="1385"/>
      <c r="F48" s="1385"/>
      <c r="G48" s="1385"/>
      <c r="H48" s="1385"/>
      <c r="I48" s="1385"/>
      <c r="J48" s="1385"/>
      <c r="K48" s="1385"/>
      <c r="L48" s="1385"/>
      <c r="M48" s="1385"/>
      <c r="N48" s="1385"/>
      <c r="O48" s="1385"/>
      <c r="P48" s="86">
        <v>98437855</v>
      </c>
    </row>
    <row r="49" spans="1:16" x14ac:dyDescent="0.25">
      <c r="A49" s="1385" t="s">
        <v>186</v>
      </c>
      <c r="B49" s="1385"/>
      <c r="C49" s="1385"/>
      <c r="D49" s="1385"/>
      <c r="E49" s="1385"/>
      <c r="F49" s="1385"/>
      <c r="G49" s="1385"/>
      <c r="H49" s="1385"/>
      <c r="I49" s="1385"/>
      <c r="J49" s="1385"/>
      <c r="K49" s="1385"/>
      <c r="L49" s="1385"/>
      <c r="M49" s="1385"/>
      <c r="N49" s="1385"/>
      <c r="O49" s="1385"/>
      <c r="P49" s="86">
        <v>2982600</v>
      </c>
    </row>
    <row r="50" spans="1:16" x14ac:dyDescent="0.25">
      <c r="A50" s="1385" t="s">
        <v>187</v>
      </c>
      <c r="B50" s="1385"/>
      <c r="C50" s="1385"/>
      <c r="D50" s="1385"/>
      <c r="E50" s="1385"/>
      <c r="F50" s="1385"/>
      <c r="G50" s="1385"/>
      <c r="H50" s="1385"/>
      <c r="I50" s="1385"/>
      <c r="J50" s="1385"/>
      <c r="K50" s="1385"/>
      <c r="L50" s="1385"/>
      <c r="M50" s="1385"/>
      <c r="N50" s="1385"/>
      <c r="O50" s="1385"/>
      <c r="P50" s="86">
        <v>50836893</v>
      </c>
    </row>
    <row r="51" spans="1:16" x14ac:dyDescent="0.25">
      <c r="A51" s="1385" t="s">
        <v>188</v>
      </c>
      <c r="B51" s="1385"/>
      <c r="C51" s="1385"/>
      <c r="D51" s="1385"/>
      <c r="E51" s="1385"/>
      <c r="F51" s="1385"/>
      <c r="G51" s="1385"/>
      <c r="H51" s="1385"/>
      <c r="I51" s="1385"/>
      <c r="J51" s="1385"/>
      <c r="K51" s="1385"/>
      <c r="L51" s="1385"/>
      <c r="M51" s="1385"/>
      <c r="N51" s="1385"/>
      <c r="O51" s="1385"/>
      <c r="P51" s="86">
        <v>14386796</v>
      </c>
    </row>
    <row r="52" spans="1:16" x14ac:dyDescent="0.25">
      <c r="A52" s="1385" t="s">
        <v>189</v>
      </c>
      <c r="B52" s="1385"/>
      <c r="C52" s="1385"/>
      <c r="D52" s="1385"/>
      <c r="E52" s="1385"/>
      <c r="F52" s="1385"/>
      <c r="G52" s="1385"/>
      <c r="H52" s="1385"/>
      <c r="I52" s="1385"/>
      <c r="J52" s="1385"/>
      <c r="K52" s="1385"/>
      <c r="L52" s="1385"/>
      <c r="M52" s="1385"/>
      <c r="N52" s="1385"/>
      <c r="O52" s="1385"/>
      <c r="P52" s="86">
        <v>13779675</v>
      </c>
    </row>
    <row r="53" spans="1:16" x14ac:dyDescent="0.25">
      <c r="A53" s="1385" t="s">
        <v>190</v>
      </c>
      <c r="B53" s="1385"/>
      <c r="C53" s="1385"/>
      <c r="D53" s="1385"/>
      <c r="E53" s="1385"/>
      <c r="F53" s="1385"/>
      <c r="G53" s="1385"/>
      <c r="H53" s="1385"/>
      <c r="I53" s="1385"/>
      <c r="J53" s="1385"/>
      <c r="K53" s="1385"/>
      <c r="L53" s="1385"/>
      <c r="M53" s="1385"/>
      <c r="N53" s="1385"/>
      <c r="O53" s="1385"/>
      <c r="P53" s="86">
        <v>13628575</v>
      </c>
    </row>
    <row r="54" spans="1:16" x14ac:dyDescent="0.25">
      <c r="A54" s="1385" t="s">
        <v>191</v>
      </c>
      <c r="B54" s="1385"/>
      <c r="C54" s="1385"/>
      <c r="D54" s="1385"/>
      <c r="E54" s="1385"/>
      <c r="F54" s="1385"/>
      <c r="G54" s="1385"/>
      <c r="H54" s="1385"/>
      <c r="I54" s="1385"/>
      <c r="J54" s="1385"/>
      <c r="K54" s="1385"/>
      <c r="L54" s="1385"/>
      <c r="M54" s="1385"/>
      <c r="N54" s="1385"/>
      <c r="O54" s="1385"/>
      <c r="P54" s="86">
        <v>1996260</v>
      </c>
    </row>
    <row r="55" spans="1:16" x14ac:dyDescent="0.25">
      <c r="A55" s="1386" t="s">
        <v>192</v>
      </c>
      <c r="B55" s="1386"/>
      <c r="C55" s="1386"/>
      <c r="D55" s="1386"/>
      <c r="E55" s="1386"/>
      <c r="F55" s="1386"/>
      <c r="G55" s="1386"/>
      <c r="H55" s="1386"/>
      <c r="I55" s="1386"/>
      <c r="J55" s="1386"/>
      <c r="K55" s="1386"/>
      <c r="L55" s="1386"/>
      <c r="M55" s="1386"/>
      <c r="N55" s="1386"/>
      <c r="O55" s="1386"/>
      <c r="P55" s="87">
        <f>SUM(P44:P54)</f>
        <v>284651116</v>
      </c>
    </row>
    <row r="56" spans="1:16" x14ac:dyDescent="0.25">
      <c r="A56" s="1382" t="s">
        <v>193</v>
      </c>
      <c r="B56" s="1382"/>
      <c r="C56" s="1382"/>
      <c r="D56" s="1382"/>
      <c r="E56" s="1382"/>
      <c r="F56" s="1382"/>
      <c r="G56" s="1382"/>
      <c r="H56" s="1382"/>
      <c r="I56" s="1382"/>
      <c r="J56" s="1382"/>
      <c r="K56" s="1382"/>
      <c r="L56" s="1382"/>
      <c r="M56" s="1382"/>
      <c r="N56" s="1382"/>
      <c r="O56" s="1382"/>
      <c r="P56" s="88"/>
    </row>
    <row r="57" spans="1:16" x14ac:dyDescent="0.25">
      <c r="A57" s="1382" t="s">
        <v>105</v>
      </c>
      <c r="B57" s="1382"/>
      <c r="C57" s="1382"/>
      <c r="D57" s="1382"/>
      <c r="E57" s="1382"/>
      <c r="F57" s="1382"/>
      <c r="G57" s="1382"/>
      <c r="H57" s="1382"/>
      <c r="I57" s="1382"/>
      <c r="J57" s="1382"/>
      <c r="K57" s="1382"/>
      <c r="L57" s="1382"/>
      <c r="M57" s="1382"/>
      <c r="N57" s="1382"/>
      <c r="O57" s="1382"/>
      <c r="P57" s="87">
        <v>1400236</v>
      </c>
    </row>
    <row r="58" spans="1:16" x14ac:dyDescent="0.25">
      <c r="A58" s="1382" t="s">
        <v>194</v>
      </c>
      <c r="B58" s="1382"/>
      <c r="C58" s="1382"/>
      <c r="D58" s="1382"/>
      <c r="E58" s="1382"/>
      <c r="F58" s="1382"/>
      <c r="G58" s="1382"/>
      <c r="H58" s="1382"/>
      <c r="I58" s="1382"/>
      <c r="J58" s="1382"/>
      <c r="K58" s="1382"/>
      <c r="L58" s="1382"/>
      <c r="M58" s="1382"/>
      <c r="N58" s="1382"/>
      <c r="O58" s="1382"/>
      <c r="P58" s="87">
        <v>17292768.98</v>
      </c>
    </row>
    <row r="59" spans="1:16" x14ac:dyDescent="0.25">
      <c r="A59" s="1382" t="s">
        <v>195</v>
      </c>
      <c r="B59" s="1382"/>
      <c r="C59" s="1382"/>
      <c r="D59" s="1382"/>
      <c r="E59" s="1382"/>
      <c r="F59" s="1382"/>
      <c r="G59" s="1382"/>
      <c r="H59" s="1382"/>
      <c r="I59" s="1382"/>
      <c r="J59" s="1382"/>
      <c r="K59" s="1382"/>
      <c r="L59" s="1382"/>
      <c r="M59" s="1382"/>
      <c r="N59" s="1382"/>
      <c r="O59" s="1382"/>
      <c r="P59" s="87">
        <v>352451</v>
      </c>
    </row>
    <row r="60" spans="1:16" x14ac:dyDescent="0.25">
      <c r="A60" s="1382" t="s">
        <v>196</v>
      </c>
      <c r="B60" s="1382"/>
      <c r="C60" s="1382"/>
      <c r="D60" s="1382"/>
      <c r="E60" s="1382"/>
      <c r="F60" s="1382"/>
      <c r="G60" s="1382"/>
      <c r="H60" s="1382"/>
      <c r="I60" s="1382"/>
      <c r="J60" s="1382"/>
      <c r="K60" s="1382"/>
      <c r="L60" s="1382"/>
      <c r="M60" s="1382"/>
      <c r="N60" s="1382"/>
      <c r="O60" s="1382"/>
      <c r="P60" s="87">
        <v>1915128</v>
      </c>
    </row>
    <row r="61" spans="1:16" x14ac:dyDescent="0.25">
      <c r="A61" s="1382" t="s">
        <v>197</v>
      </c>
      <c r="B61" s="1382"/>
      <c r="C61" s="1382"/>
      <c r="D61" s="1382"/>
      <c r="E61" s="1382"/>
      <c r="F61" s="1382"/>
      <c r="G61" s="1382"/>
      <c r="H61" s="1382"/>
      <c r="I61" s="1382"/>
      <c r="J61" s="1382"/>
      <c r="K61" s="1382"/>
      <c r="L61" s="1382"/>
      <c r="M61" s="1382"/>
      <c r="N61" s="1382"/>
      <c r="O61" s="1382"/>
      <c r="P61" s="87">
        <v>646515</v>
      </c>
    </row>
    <row r="62" spans="1:16" x14ac:dyDescent="0.25">
      <c r="A62" s="1382" t="s">
        <v>198</v>
      </c>
      <c r="B62" s="1382"/>
      <c r="C62" s="1382"/>
      <c r="D62" s="1382"/>
      <c r="E62" s="1382"/>
      <c r="F62" s="1382"/>
      <c r="G62" s="1382"/>
      <c r="H62" s="1382"/>
      <c r="I62" s="1382"/>
      <c r="J62" s="1382"/>
      <c r="K62" s="1382"/>
      <c r="L62" s="1382"/>
      <c r="M62" s="1382"/>
      <c r="N62" s="1382"/>
      <c r="O62" s="1382"/>
      <c r="P62" s="87">
        <v>560123</v>
      </c>
    </row>
    <row r="63" spans="1:16" x14ac:dyDescent="0.25">
      <c r="A63" s="1382" t="s">
        <v>199</v>
      </c>
      <c r="B63" s="1382"/>
      <c r="C63" s="1382"/>
      <c r="D63" s="1382"/>
      <c r="E63" s="1382"/>
      <c r="F63" s="1382"/>
      <c r="G63" s="1382"/>
      <c r="H63" s="1382"/>
      <c r="I63" s="1382"/>
      <c r="J63" s="1382"/>
      <c r="K63" s="1382"/>
      <c r="L63" s="1382"/>
      <c r="M63" s="1382"/>
      <c r="N63" s="1382"/>
      <c r="O63" s="1382"/>
      <c r="P63" s="87">
        <v>1171680</v>
      </c>
    </row>
    <row r="64" spans="1:16" x14ac:dyDescent="0.25">
      <c r="A64" s="1382" t="s">
        <v>200</v>
      </c>
      <c r="B64" s="1382"/>
      <c r="C64" s="1382"/>
      <c r="D64" s="1382"/>
      <c r="E64" s="1382"/>
      <c r="F64" s="1382"/>
      <c r="G64" s="1382"/>
      <c r="H64" s="1382"/>
      <c r="I64" s="1382"/>
      <c r="J64" s="1382"/>
      <c r="K64" s="1382"/>
      <c r="L64" s="1382"/>
      <c r="M64" s="1382"/>
      <c r="N64" s="1382"/>
      <c r="O64" s="1382"/>
      <c r="P64" s="85">
        <f>P57+P58+P59+P60+P61+P62+P63</f>
        <v>23338901.98</v>
      </c>
    </row>
    <row r="65" spans="1:16" x14ac:dyDescent="0.25">
      <c r="A65" s="1382" t="s">
        <v>201</v>
      </c>
      <c r="B65" s="1382"/>
      <c r="C65" s="1382"/>
      <c r="D65" s="1382"/>
      <c r="E65" s="1382"/>
      <c r="F65" s="1382"/>
      <c r="G65" s="1382"/>
      <c r="H65" s="1382"/>
      <c r="I65" s="1382"/>
      <c r="J65" s="1382"/>
      <c r="K65" s="1382"/>
      <c r="L65" s="1382"/>
      <c r="M65" s="1382"/>
      <c r="N65" s="1382"/>
      <c r="O65" s="1382"/>
      <c r="P65" s="89">
        <v>12256414.02</v>
      </c>
    </row>
    <row r="66" spans="1:16" x14ac:dyDescent="0.25">
      <c r="A66" s="1383" t="s">
        <v>202</v>
      </c>
      <c r="B66" s="1383"/>
      <c r="C66" s="1383"/>
      <c r="D66" s="1383"/>
      <c r="E66" s="1383"/>
      <c r="F66" s="1383"/>
      <c r="G66" s="1383"/>
      <c r="H66" s="1383"/>
      <c r="I66" s="1383"/>
      <c r="J66" s="1383"/>
      <c r="K66" s="1383"/>
      <c r="L66" s="1383"/>
      <c r="M66" s="1383"/>
      <c r="N66" s="1383"/>
      <c r="O66" s="1384"/>
      <c r="P66" s="90">
        <f>P55+P64+P65</f>
        <v>320246432</v>
      </c>
    </row>
  </sheetData>
  <mergeCells count="39">
    <mergeCell ref="A1:S1"/>
    <mergeCell ref="A2:S2"/>
    <mergeCell ref="A3:S3"/>
    <mergeCell ref="A4:C4"/>
    <mergeCell ref="A8:A9"/>
    <mergeCell ref="B8:B9"/>
    <mergeCell ref="C8:C9"/>
    <mergeCell ref="D8:F8"/>
    <mergeCell ref="G8:I8"/>
    <mergeCell ref="J8:L8"/>
    <mergeCell ref="A49:O49"/>
    <mergeCell ref="M8:O8"/>
    <mergeCell ref="P8:R8"/>
    <mergeCell ref="S8:S9"/>
    <mergeCell ref="A41:O41"/>
    <mergeCell ref="A42:P42"/>
    <mergeCell ref="A43:O43"/>
    <mergeCell ref="A44:O44"/>
    <mergeCell ref="A45:O45"/>
    <mergeCell ref="A46:O46"/>
    <mergeCell ref="A47:O47"/>
    <mergeCell ref="A48:O48"/>
    <mergeCell ref="A61:O61"/>
    <mergeCell ref="A50:O50"/>
    <mergeCell ref="A51:O51"/>
    <mergeCell ref="A52:O52"/>
    <mergeCell ref="A53:O53"/>
    <mergeCell ref="A54:O54"/>
    <mergeCell ref="A55:O55"/>
    <mergeCell ref="A56:O56"/>
    <mergeCell ref="A57:O57"/>
    <mergeCell ref="A58:O58"/>
    <mergeCell ref="A59:O59"/>
    <mergeCell ref="A60:O60"/>
    <mergeCell ref="A62:O62"/>
    <mergeCell ref="A63:O63"/>
    <mergeCell ref="A64:O64"/>
    <mergeCell ref="A65:O65"/>
    <mergeCell ref="A66:O66"/>
  </mergeCells>
  <pageMargins left="0.70866141732283472" right="0.70866141732283472" top="0.74803149606299213" bottom="0.74803149606299213" header="0.31496062992125984" footer="0.31496062992125984"/>
  <pageSetup paperSize="7"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5"/>
  <sheetViews>
    <sheetView showGridLines="0" zoomScale="95" zoomScaleNormal="95" workbookViewId="0">
      <selection activeCell="S14" sqref="S14:S33"/>
    </sheetView>
  </sheetViews>
  <sheetFormatPr baseColWidth="10" defaultRowHeight="15" x14ac:dyDescent="0.25"/>
  <cols>
    <col min="1" max="1" width="43" customWidth="1"/>
    <col min="2" max="2" width="23.85546875" customWidth="1"/>
    <col min="3" max="3" width="20.7109375" customWidth="1"/>
    <col min="4" max="4" width="3.5703125" customWidth="1"/>
    <col min="5" max="5" width="4.5703125" customWidth="1"/>
    <col min="6" max="6" width="4.140625" customWidth="1"/>
    <col min="7" max="7" width="3.85546875" bestFit="1" customWidth="1"/>
    <col min="8" max="8" width="3.7109375" customWidth="1"/>
    <col min="9" max="9" width="4.140625" customWidth="1"/>
    <col min="10" max="10" width="3.42578125" bestFit="1" customWidth="1"/>
    <col min="11" max="11" width="4.140625" bestFit="1" customWidth="1"/>
    <col min="12" max="12" width="4.28515625" customWidth="1"/>
    <col min="13" max="13" width="3.85546875" bestFit="1" customWidth="1"/>
    <col min="14" max="14" width="4" bestFit="1" customWidth="1"/>
    <col min="15" max="15" width="4.28515625" customWidth="1"/>
    <col min="16" max="16" width="11.28515625" style="149" customWidth="1"/>
    <col min="17" max="17" width="9.85546875" customWidth="1"/>
    <col min="18" max="18" width="12.140625" customWidth="1"/>
    <col min="19" max="19" width="18.5703125" style="148" customWidth="1"/>
    <col min="257" max="257" width="43" customWidth="1"/>
    <col min="258" max="258" width="23.85546875" customWidth="1"/>
    <col min="259" max="259" width="20.7109375" customWidth="1"/>
    <col min="260" max="260" width="3.5703125" customWidth="1"/>
    <col min="261" max="261" width="4.5703125" customWidth="1"/>
    <col min="262" max="262" width="4.140625" customWidth="1"/>
    <col min="263" max="263" width="3.85546875" bestFit="1" customWidth="1"/>
    <col min="264" max="264" width="3.7109375" customWidth="1"/>
    <col min="265" max="265" width="4.140625" customWidth="1"/>
    <col min="266" max="266" width="3.42578125" bestFit="1" customWidth="1"/>
    <col min="267" max="267" width="4.140625" bestFit="1" customWidth="1"/>
    <col min="268" max="268" width="4.28515625" customWidth="1"/>
    <col min="269" max="269" width="3.85546875" bestFit="1" customWidth="1"/>
    <col min="270" max="270" width="4" bestFit="1" customWidth="1"/>
    <col min="271" max="271" width="4.28515625" customWidth="1"/>
    <col min="272" max="272" width="11.28515625" customWidth="1"/>
    <col min="273" max="273" width="9.85546875" customWidth="1"/>
    <col min="274" max="274" width="12.140625" customWidth="1"/>
    <col min="275" max="275" width="18.5703125" customWidth="1"/>
    <col min="513" max="513" width="43" customWidth="1"/>
    <col min="514" max="514" width="23.85546875" customWidth="1"/>
    <col min="515" max="515" width="20.7109375" customWidth="1"/>
    <col min="516" max="516" width="3.5703125" customWidth="1"/>
    <col min="517" max="517" width="4.5703125" customWidth="1"/>
    <col min="518" max="518" width="4.140625" customWidth="1"/>
    <col min="519" max="519" width="3.85546875" bestFit="1" customWidth="1"/>
    <col min="520" max="520" width="3.7109375" customWidth="1"/>
    <col min="521" max="521" width="4.140625" customWidth="1"/>
    <col min="522" max="522" width="3.42578125" bestFit="1" customWidth="1"/>
    <col min="523" max="523" width="4.140625" bestFit="1" customWidth="1"/>
    <col min="524" max="524" width="4.28515625" customWidth="1"/>
    <col min="525" max="525" width="3.85546875" bestFit="1" customWidth="1"/>
    <col min="526" max="526" width="4" bestFit="1" customWidth="1"/>
    <col min="527" max="527" width="4.28515625" customWidth="1"/>
    <col min="528" max="528" width="11.28515625" customWidth="1"/>
    <col min="529" max="529" width="9.85546875" customWidth="1"/>
    <col min="530" max="530" width="12.140625" customWidth="1"/>
    <col min="531" max="531" width="18.5703125" customWidth="1"/>
    <col min="769" max="769" width="43" customWidth="1"/>
    <col min="770" max="770" width="23.85546875" customWidth="1"/>
    <col min="771" max="771" width="20.7109375" customWidth="1"/>
    <col min="772" max="772" width="3.5703125" customWidth="1"/>
    <col min="773" max="773" width="4.5703125" customWidth="1"/>
    <col min="774" max="774" width="4.140625" customWidth="1"/>
    <col min="775" max="775" width="3.85546875" bestFit="1" customWidth="1"/>
    <col min="776" max="776" width="3.7109375" customWidth="1"/>
    <col min="777" max="777" width="4.140625" customWidth="1"/>
    <col min="778" max="778" width="3.42578125" bestFit="1" customWidth="1"/>
    <col min="779" max="779" width="4.140625" bestFit="1" customWidth="1"/>
    <col min="780" max="780" width="4.28515625" customWidth="1"/>
    <col min="781" max="781" width="3.85546875" bestFit="1" customWidth="1"/>
    <col min="782" max="782" width="4" bestFit="1" customWidth="1"/>
    <col min="783" max="783" width="4.28515625" customWidth="1"/>
    <col min="784" max="784" width="11.28515625" customWidth="1"/>
    <col min="785" max="785" width="9.85546875" customWidth="1"/>
    <col min="786" max="786" width="12.140625" customWidth="1"/>
    <col min="787" max="787" width="18.5703125" customWidth="1"/>
    <col min="1025" max="1025" width="43" customWidth="1"/>
    <col min="1026" max="1026" width="23.85546875" customWidth="1"/>
    <col min="1027" max="1027" width="20.7109375" customWidth="1"/>
    <col min="1028" max="1028" width="3.5703125" customWidth="1"/>
    <col min="1029" max="1029" width="4.5703125" customWidth="1"/>
    <col min="1030" max="1030" width="4.140625" customWidth="1"/>
    <col min="1031" max="1031" width="3.85546875" bestFit="1" customWidth="1"/>
    <col min="1032" max="1032" width="3.7109375" customWidth="1"/>
    <col min="1033" max="1033" width="4.140625" customWidth="1"/>
    <col min="1034" max="1034" width="3.42578125" bestFit="1" customWidth="1"/>
    <col min="1035" max="1035" width="4.140625" bestFit="1" customWidth="1"/>
    <col min="1036" max="1036" width="4.28515625" customWidth="1"/>
    <col min="1037" max="1037" width="3.85546875" bestFit="1" customWidth="1"/>
    <col min="1038" max="1038" width="4" bestFit="1" customWidth="1"/>
    <col min="1039" max="1039" width="4.28515625" customWidth="1"/>
    <col min="1040" max="1040" width="11.28515625" customWidth="1"/>
    <col min="1041" max="1041" width="9.85546875" customWidth="1"/>
    <col min="1042" max="1042" width="12.140625" customWidth="1"/>
    <col min="1043" max="1043" width="18.5703125" customWidth="1"/>
    <col min="1281" max="1281" width="43" customWidth="1"/>
    <col min="1282" max="1282" width="23.85546875" customWidth="1"/>
    <col min="1283" max="1283" width="20.7109375" customWidth="1"/>
    <col min="1284" max="1284" width="3.5703125" customWidth="1"/>
    <col min="1285" max="1285" width="4.5703125" customWidth="1"/>
    <col min="1286" max="1286" width="4.140625" customWidth="1"/>
    <col min="1287" max="1287" width="3.85546875" bestFit="1" customWidth="1"/>
    <col min="1288" max="1288" width="3.7109375" customWidth="1"/>
    <col min="1289" max="1289" width="4.140625" customWidth="1"/>
    <col min="1290" max="1290" width="3.42578125" bestFit="1" customWidth="1"/>
    <col min="1291" max="1291" width="4.140625" bestFit="1" customWidth="1"/>
    <col min="1292" max="1292" width="4.28515625" customWidth="1"/>
    <col min="1293" max="1293" width="3.85546875" bestFit="1" customWidth="1"/>
    <col min="1294" max="1294" width="4" bestFit="1" customWidth="1"/>
    <col min="1295" max="1295" width="4.28515625" customWidth="1"/>
    <col min="1296" max="1296" width="11.28515625" customWidth="1"/>
    <col min="1297" max="1297" width="9.85546875" customWidth="1"/>
    <col min="1298" max="1298" width="12.140625" customWidth="1"/>
    <col min="1299" max="1299" width="18.5703125" customWidth="1"/>
    <col min="1537" max="1537" width="43" customWidth="1"/>
    <col min="1538" max="1538" width="23.85546875" customWidth="1"/>
    <col min="1539" max="1539" width="20.7109375" customWidth="1"/>
    <col min="1540" max="1540" width="3.5703125" customWidth="1"/>
    <col min="1541" max="1541" width="4.5703125" customWidth="1"/>
    <col min="1542" max="1542" width="4.140625" customWidth="1"/>
    <col min="1543" max="1543" width="3.85546875" bestFit="1" customWidth="1"/>
    <col min="1544" max="1544" width="3.7109375" customWidth="1"/>
    <col min="1545" max="1545" width="4.140625" customWidth="1"/>
    <col min="1546" max="1546" width="3.42578125" bestFit="1" customWidth="1"/>
    <col min="1547" max="1547" width="4.140625" bestFit="1" customWidth="1"/>
    <col min="1548" max="1548" width="4.28515625" customWidth="1"/>
    <col min="1549" max="1549" width="3.85546875" bestFit="1" customWidth="1"/>
    <col min="1550" max="1550" width="4" bestFit="1" customWidth="1"/>
    <col min="1551" max="1551" width="4.28515625" customWidth="1"/>
    <col min="1552" max="1552" width="11.28515625" customWidth="1"/>
    <col min="1553" max="1553" width="9.85546875" customWidth="1"/>
    <col min="1554" max="1554" width="12.140625" customWidth="1"/>
    <col min="1555" max="1555" width="18.5703125" customWidth="1"/>
    <col min="1793" max="1793" width="43" customWidth="1"/>
    <col min="1794" max="1794" width="23.85546875" customWidth="1"/>
    <col min="1795" max="1795" width="20.7109375" customWidth="1"/>
    <col min="1796" max="1796" width="3.5703125" customWidth="1"/>
    <col min="1797" max="1797" width="4.5703125" customWidth="1"/>
    <col min="1798" max="1798" width="4.140625" customWidth="1"/>
    <col min="1799" max="1799" width="3.85546875" bestFit="1" customWidth="1"/>
    <col min="1800" max="1800" width="3.7109375" customWidth="1"/>
    <col min="1801" max="1801" width="4.140625" customWidth="1"/>
    <col min="1802" max="1802" width="3.42578125" bestFit="1" customWidth="1"/>
    <col min="1803" max="1803" width="4.140625" bestFit="1" customWidth="1"/>
    <col min="1804" max="1804" width="4.28515625" customWidth="1"/>
    <col min="1805" max="1805" width="3.85546875" bestFit="1" customWidth="1"/>
    <col min="1806" max="1806" width="4" bestFit="1" customWidth="1"/>
    <col min="1807" max="1807" width="4.28515625" customWidth="1"/>
    <col min="1808" max="1808" width="11.28515625" customWidth="1"/>
    <col min="1809" max="1809" width="9.85546875" customWidth="1"/>
    <col min="1810" max="1810" width="12.140625" customWidth="1"/>
    <col min="1811" max="1811" width="18.5703125" customWidth="1"/>
    <col min="2049" max="2049" width="43" customWidth="1"/>
    <col min="2050" max="2050" width="23.85546875" customWidth="1"/>
    <col min="2051" max="2051" width="20.7109375" customWidth="1"/>
    <col min="2052" max="2052" width="3.5703125" customWidth="1"/>
    <col min="2053" max="2053" width="4.5703125" customWidth="1"/>
    <col min="2054" max="2054" width="4.140625" customWidth="1"/>
    <col min="2055" max="2055" width="3.85546875" bestFit="1" customWidth="1"/>
    <col min="2056" max="2056" width="3.7109375" customWidth="1"/>
    <col min="2057" max="2057" width="4.140625" customWidth="1"/>
    <col min="2058" max="2058" width="3.42578125" bestFit="1" customWidth="1"/>
    <col min="2059" max="2059" width="4.140625" bestFit="1" customWidth="1"/>
    <col min="2060" max="2060" width="4.28515625" customWidth="1"/>
    <col min="2061" max="2061" width="3.85546875" bestFit="1" customWidth="1"/>
    <col min="2062" max="2062" width="4" bestFit="1" customWidth="1"/>
    <col min="2063" max="2063" width="4.28515625" customWidth="1"/>
    <col min="2064" max="2064" width="11.28515625" customWidth="1"/>
    <col min="2065" max="2065" width="9.85546875" customWidth="1"/>
    <col min="2066" max="2066" width="12.140625" customWidth="1"/>
    <col min="2067" max="2067" width="18.5703125" customWidth="1"/>
    <col min="2305" max="2305" width="43" customWidth="1"/>
    <col min="2306" max="2306" width="23.85546875" customWidth="1"/>
    <col min="2307" max="2307" width="20.7109375" customWidth="1"/>
    <col min="2308" max="2308" width="3.5703125" customWidth="1"/>
    <col min="2309" max="2309" width="4.5703125" customWidth="1"/>
    <col min="2310" max="2310" width="4.140625" customWidth="1"/>
    <col min="2311" max="2311" width="3.85546875" bestFit="1" customWidth="1"/>
    <col min="2312" max="2312" width="3.7109375" customWidth="1"/>
    <col min="2313" max="2313" width="4.140625" customWidth="1"/>
    <col min="2314" max="2314" width="3.42578125" bestFit="1" customWidth="1"/>
    <col min="2315" max="2315" width="4.140625" bestFit="1" customWidth="1"/>
    <col min="2316" max="2316" width="4.28515625" customWidth="1"/>
    <col min="2317" max="2317" width="3.85546875" bestFit="1" customWidth="1"/>
    <col min="2318" max="2318" width="4" bestFit="1" customWidth="1"/>
    <col min="2319" max="2319" width="4.28515625" customWidth="1"/>
    <col min="2320" max="2320" width="11.28515625" customWidth="1"/>
    <col min="2321" max="2321" width="9.85546875" customWidth="1"/>
    <col min="2322" max="2322" width="12.140625" customWidth="1"/>
    <col min="2323" max="2323" width="18.5703125" customWidth="1"/>
    <col min="2561" max="2561" width="43" customWidth="1"/>
    <col min="2562" max="2562" width="23.85546875" customWidth="1"/>
    <col min="2563" max="2563" width="20.7109375" customWidth="1"/>
    <col min="2564" max="2564" width="3.5703125" customWidth="1"/>
    <col min="2565" max="2565" width="4.5703125" customWidth="1"/>
    <col min="2566" max="2566" width="4.140625" customWidth="1"/>
    <col min="2567" max="2567" width="3.85546875" bestFit="1" customWidth="1"/>
    <col min="2568" max="2568" width="3.7109375" customWidth="1"/>
    <col min="2569" max="2569" width="4.140625" customWidth="1"/>
    <col min="2570" max="2570" width="3.42578125" bestFit="1" customWidth="1"/>
    <col min="2571" max="2571" width="4.140625" bestFit="1" customWidth="1"/>
    <col min="2572" max="2572" width="4.28515625" customWidth="1"/>
    <col min="2573" max="2573" width="3.85546875" bestFit="1" customWidth="1"/>
    <col min="2574" max="2574" width="4" bestFit="1" customWidth="1"/>
    <col min="2575" max="2575" width="4.28515625" customWidth="1"/>
    <col min="2576" max="2576" width="11.28515625" customWidth="1"/>
    <col min="2577" max="2577" width="9.85546875" customWidth="1"/>
    <col min="2578" max="2578" width="12.140625" customWidth="1"/>
    <col min="2579" max="2579" width="18.5703125" customWidth="1"/>
    <col min="2817" max="2817" width="43" customWidth="1"/>
    <col min="2818" max="2818" width="23.85546875" customWidth="1"/>
    <col min="2819" max="2819" width="20.7109375" customWidth="1"/>
    <col min="2820" max="2820" width="3.5703125" customWidth="1"/>
    <col min="2821" max="2821" width="4.5703125" customWidth="1"/>
    <col min="2822" max="2822" width="4.140625" customWidth="1"/>
    <col min="2823" max="2823" width="3.85546875" bestFit="1" customWidth="1"/>
    <col min="2824" max="2824" width="3.7109375" customWidth="1"/>
    <col min="2825" max="2825" width="4.140625" customWidth="1"/>
    <col min="2826" max="2826" width="3.42578125" bestFit="1" customWidth="1"/>
    <col min="2827" max="2827" width="4.140625" bestFit="1" customWidth="1"/>
    <col min="2828" max="2828" width="4.28515625" customWidth="1"/>
    <col min="2829" max="2829" width="3.85546875" bestFit="1" customWidth="1"/>
    <col min="2830" max="2830" width="4" bestFit="1" customWidth="1"/>
    <col min="2831" max="2831" width="4.28515625" customWidth="1"/>
    <col min="2832" max="2832" width="11.28515625" customWidth="1"/>
    <col min="2833" max="2833" width="9.85546875" customWidth="1"/>
    <col min="2834" max="2834" width="12.140625" customWidth="1"/>
    <col min="2835" max="2835" width="18.5703125" customWidth="1"/>
    <col min="3073" max="3073" width="43" customWidth="1"/>
    <col min="3074" max="3074" width="23.85546875" customWidth="1"/>
    <col min="3075" max="3075" width="20.7109375" customWidth="1"/>
    <col min="3076" max="3076" width="3.5703125" customWidth="1"/>
    <col min="3077" max="3077" width="4.5703125" customWidth="1"/>
    <col min="3078" max="3078" width="4.140625" customWidth="1"/>
    <col min="3079" max="3079" width="3.85546875" bestFit="1" customWidth="1"/>
    <col min="3080" max="3080" width="3.7109375" customWidth="1"/>
    <col min="3081" max="3081" width="4.140625" customWidth="1"/>
    <col min="3082" max="3082" width="3.42578125" bestFit="1" customWidth="1"/>
    <col min="3083" max="3083" width="4.140625" bestFit="1" customWidth="1"/>
    <col min="3084" max="3084" width="4.28515625" customWidth="1"/>
    <col min="3085" max="3085" width="3.85546875" bestFit="1" customWidth="1"/>
    <col min="3086" max="3086" width="4" bestFit="1" customWidth="1"/>
    <col min="3087" max="3087" width="4.28515625" customWidth="1"/>
    <col min="3088" max="3088" width="11.28515625" customWidth="1"/>
    <col min="3089" max="3089" width="9.85546875" customWidth="1"/>
    <col min="3090" max="3090" width="12.140625" customWidth="1"/>
    <col min="3091" max="3091" width="18.5703125" customWidth="1"/>
    <col min="3329" max="3329" width="43" customWidth="1"/>
    <col min="3330" max="3330" width="23.85546875" customWidth="1"/>
    <col min="3331" max="3331" width="20.7109375" customWidth="1"/>
    <col min="3332" max="3332" width="3.5703125" customWidth="1"/>
    <col min="3333" max="3333" width="4.5703125" customWidth="1"/>
    <col min="3334" max="3334" width="4.140625" customWidth="1"/>
    <col min="3335" max="3335" width="3.85546875" bestFit="1" customWidth="1"/>
    <col min="3336" max="3336" width="3.7109375" customWidth="1"/>
    <col min="3337" max="3337" width="4.140625" customWidth="1"/>
    <col min="3338" max="3338" width="3.42578125" bestFit="1" customWidth="1"/>
    <col min="3339" max="3339" width="4.140625" bestFit="1" customWidth="1"/>
    <col min="3340" max="3340" width="4.28515625" customWidth="1"/>
    <col min="3341" max="3341" width="3.85546875" bestFit="1" customWidth="1"/>
    <col min="3342" max="3342" width="4" bestFit="1" customWidth="1"/>
    <col min="3343" max="3343" width="4.28515625" customWidth="1"/>
    <col min="3344" max="3344" width="11.28515625" customWidth="1"/>
    <col min="3345" max="3345" width="9.85546875" customWidth="1"/>
    <col min="3346" max="3346" width="12.140625" customWidth="1"/>
    <col min="3347" max="3347" width="18.5703125" customWidth="1"/>
    <col min="3585" max="3585" width="43" customWidth="1"/>
    <col min="3586" max="3586" width="23.85546875" customWidth="1"/>
    <col min="3587" max="3587" width="20.7109375" customWidth="1"/>
    <col min="3588" max="3588" width="3.5703125" customWidth="1"/>
    <col min="3589" max="3589" width="4.5703125" customWidth="1"/>
    <col min="3590" max="3590" width="4.140625" customWidth="1"/>
    <col min="3591" max="3591" width="3.85546875" bestFit="1" customWidth="1"/>
    <col min="3592" max="3592" width="3.7109375" customWidth="1"/>
    <col min="3593" max="3593" width="4.140625" customWidth="1"/>
    <col min="3594" max="3594" width="3.42578125" bestFit="1" customWidth="1"/>
    <col min="3595" max="3595" width="4.140625" bestFit="1" customWidth="1"/>
    <col min="3596" max="3596" width="4.28515625" customWidth="1"/>
    <col min="3597" max="3597" width="3.85546875" bestFit="1" customWidth="1"/>
    <col min="3598" max="3598" width="4" bestFit="1" customWidth="1"/>
    <col min="3599" max="3599" width="4.28515625" customWidth="1"/>
    <col min="3600" max="3600" width="11.28515625" customWidth="1"/>
    <col min="3601" max="3601" width="9.85546875" customWidth="1"/>
    <col min="3602" max="3602" width="12.140625" customWidth="1"/>
    <col min="3603" max="3603" width="18.5703125" customWidth="1"/>
    <col min="3841" max="3841" width="43" customWidth="1"/>
    <col min="3842" max="3842" width="23.85546875" customWidth="1"/>
    <col min="3843" max="3843" width="20.7109375" customWidth="1"/>
    <col min="3844" max="3844" width="3.5703125" customWidth="1"/>
    <col min="3845" max="3845" width="4.5703125" customWidth="1"/>
    <col min="3846" max="3846" width="4.140625" customWidth="1"/>
    <col min="3847" max="3847" width="3.85546875" bestFit="1" customWidth="1"/>
    <col min="3848" max="3848" width="3.7109375" customWidth="1"/>
    <col min="3849" max="3849" width="4.140625" customWidth="1"/>
    <col min="3850" max="3850" width="3.42578125" bestFit="1" customWidth="1"/>
    <col min="3851" max="3851" width="4.140625" bestFit="1" customWidth="1"/>
    <col min="3852" max="3852" width="4.28515625" customWidth="1"/>
    <col min="3853" max="3853" width="3.85546875" bestFit="1" customWidth="1"/>
    <col min="3854" max="3854" width="4" bestFit="1" customWidth="1"/>
    <col min="3855" max="3855" width="4.28515625" customWidth="1"/>
    <col min="3856" max="3856" width="11.28515625" customWidth="1"/>
    <col min="3857" max="3857" width="9.85546875" customWidth="1"/>
    <col min="3858" max="3858" width="12.140625" customWidth="1"/>
    <col min="3859" max="3859" width="18.5703125" customWidth="1"/>
    <col min="4097" max="4097" width="43" customWidth="1"/>
    <col min="4098" max="4098" width="23.85546875" customWidth="1"/>
    <col min="4099" max="4099" width="20.7109375" customWidth="1"/>
    <col min="4100" max="4100" width="3.5703125" customWidth="1"/>
    <col min="4101" max="4101" width="4.5703125" customWidth="1"/>
    <col min="4102" max="4102" width="4.140625" customWidth="1"/>
    <col min="4103" max="4103" width="3.85546875" bestFit="1" customWidth="1"/>
    <col min="4104" max="4104" width="3.7109375" customWidth="1"/>
    <col min="4105" max="4105" width="4.140625" customWidth="1"/>
    <col min="4106" max="4106" width="3.42578125" bestFit="1" customWidth="1"/>
    <col min="4107" max="4107" width="4.140625" bestFit="1" customWidth="1"/>
    <col min="4108" max="4108" width="4.28515625" customWidth="1"/>
    <col min="4109" max="4109" width="3.85546875" bestFit="1" customWidth="1"/>
    <col min="4110" max="4110" width="4" bestFit="1" customWidth="1"/>
    <col min="4111" max="4111" width="4.28515625" customWidth="1"/>
    <col min="4112" max="4112" width="11.28515625" customWidth="1"/>
    <col min="4113" max="4113" width="9.85546875" customWidth="1"/>
    <col min="4114" max="4114" width="12.140625" customWidth="1"/>
    <col min="4115" max="4115" width="18.5703125" customWidth="1"/>
    <col min="4353" max="4353" width="43" customWidth="1"/>
    <col min="4354" max="4354" width="23.85546875" customWidth="1"/>
    <col min="4355" max="4355" width="20.7109375" customWidth="1"/>
    <col min="4356" max="4356" width="3.5703125" customWidth="1"/>
    <col min="4357" max="4357" width="4.5703125" customWidth="1"/>
    <col min="4358" max="4358" width="4.140625" customWidth="1"/>
    <col min="4359" max="4359" width="3.85546875" bestFit="1" customWidth="1"/>
    <col min="4360" max="4360" width="3.7109375" customWidth="1"/>
    <col min="4361" max="4361" width="4.140625" customWidth="1"/>
    <col min="4362" max="4362" width="3.42578125" bestFit="1" customWidth="1"/>
    <col min="4363" max="4363" width="4.140625" bestFit="1" customWidth="1"/>
    <col min="4364" max="4364" width="4.28515625" customWidth="1"/>
    <col min="4365" max="4365" width="3.85546875" bestFit="1" customWidth="1"/>
    <col min="4366" max="4366" width="4" bestFit="1" customWidth="1"/>
    <col min="4367" max="4367" width="4.28515625" customWidth="1"/>
    <col min="4368" max="4368" width="11.28515625" customWidth="1"/>
    <col min="4369" max="4369" width="9.85546875" customWidth="1"/>
    <col min="4370" max="4370" width="12.140625" customWidth="1"/>
    <col min="4371" max="4371" width="18.5703125" customWidth="1"/>
    <col min="4609" max="4609" width="43" customWidth="1"/>
    <col min="4610" max="4610" width="23.85546875" customWidth="1"/>
    <col min="4611" max="4611" width="20.7109375" customWidth="1"/>
    <col min="4612" max="4612" width="3.5703125" customWidth="1"/>
    <col min="4613" max="4613" width="4.5703125" customWidth="1"/>
    <col min="4614" max="4614" width="4.140625" customWidth="1"/>
    <col min="4615" max="4615" width="3.85546875" bestFit="1" customWidth="1"/>
    <col min="4616" max="4616" width="3.7109375" customWidth="1"/>
    <col min="4617" max="4617" width="4.140625" customWidth="1"/>
    <col min="4618" max="4618" width="3.42578125" bestFit="1" customWidth="1"/>
    <col min="4619" max="4619" width="4.140625" bestFit="1" customWidth="1"/>
    <col min="4620" max="4620" width="4.28515625" customWidth="1"/>
    <col min="4621" max="4621" width="3.85546875" bestFit="1" customWidth="1"/>
    <col min="4622" max="4622" width="4" bestFit="1" customWidth="1"/>
    <col min="4623" max="4623" width="4.28515625" customWidth="1"/>
    <col min="4624" max="4624" width="11.28515625" customWidth="1"/>
    <col min="4625" max="4625" width="9.85546875" customWidth="1"/>
    <col min="4626" max="4626" width="12.140625" customWidth="1"/>
    <col min="4627" max="4627" width="18.5703125" customWidth="1"/>
    <col min="4865" max="4865" width="43" customWidth="1"/>
    <col min="4866" max="4866" width="23.85546875" customWidth="1"/>
    <col min="4867" max="4867" width="20.7109375" customWidth="1"/>
    <col min="4868" max="4868" width="3.5703125" customWidth="1"/>
    <col min="4869" max="4869" width="4.5703125" customWidth="1"/>
    <col min="4870" max="4870" width="4.140625" customWidth="1"/>
    <col min="4871" max="4871" width="3.85546875" bestFit="1" customWidth="1"/>
    <col min="4872" max="4872" width="3.7109375" customWidth="1"/>
    <col min="4873" max="4873" width="4.140625" customWidth="1"/>
    <col min="4874" max="4874" width="3.42578125" bestFit="1" customWidth="1"/>
    <col min="4875" max="4875" width="4.140625" bestFit="1" customWidth="1"/>
    <col min="4876" max="4876" width="4.28515625" customWidth="1"/>
    <col min="4877" max="4877" width="3.85546875" bestFit="1" customWidth="1"/>
    <col min="4878" max="4878" width="4" bestFit="1" customWidth="1"/>
    <col min="4879" max="4879" width="4.28515625" customWidth="1"/>
    <col min="4880" max="4880" width="11.28515625" customWidth="1"/>
    <col min="4881" max="4881" width="9.85546875" customWidth="1"/>
    <col min="4882" max="4882" width="12.140625" customWidth="1"/>
    <col min="4883" max="4883" width="18.5703125" customWidth="1"/>
    <col min="5121" max="5121" width="43" customWidth="1"/>
    <col min="5122" max="5122" width="23.85546875" customWidth="1"/>
    <col min="5123" max="5123" width="20.7109375" customWidth="1"/>
    <col min="5124" max="5124" width="3.5703125" customWidth="1"/>
    <col min="5125" max="5125" width="4.5703125" customWidth="1"/>
    <col min="5126" max="5126" width="4.140625" customWidth="1"/>
    <col min="5127" max="5127" width="3.85546875" bestFit="1" customWidth="1"/>
    <col min="5128" max="5128" width="3.7109375" customWidth="1"/>
    <col min="5129" max="5129" width="4.140625" customWidth="1"/>
    <col min="5130" max="5130" width="3.42578125" bestFit="1" customWidth="1"/>
    <col min="5131" max="5131" width="4.140625" bestFit="1" customWidth="1"/>
    <col min="5132" max="5132" width="4.28515625" customWidth="1"/>
    <col min="5133" max="5133" width="3.85546875" bestFit="1" customWidth="1"/>
    <col min="5134" max="5134" width="4" bestFit="1" customWidth="1"/>
    <col min="5135" max="5135" width="4.28515625" customWidth="1"/>
    <col min="5136" max="5136" width="11.28515625" customWidth="1"/>
    <col min="5137" max="5137" width="9.85546875" customWidth="1"/>
    <col min="5138" max="5138" width="12.140625" customWidth="1"/>
    <col min="5139" max="5139" width="18.5703125" customWidth="1"/>
    <col min="5377" max="5377" width="43" customWidth="1"/>
    <col min="5378" max="5378" width="23.85546875" customWidth="1"/>
    <col min="5379" max="5379" width="20.7109375" customWidth="1"/>
    <col min="5380" max="5380" width="3.5703125" customWidth="1"/>
    <col min="5381" max="5381" width="4.5703125" customWidth="1"/>
    <col min="5382" max="5382" width="4.140625" customWidth="1"/>
    <col min="5383" max="5383" width="3.85546875" bestFit="1" customWidth="1"/>
    <col min="5384" max="5384" width="3.7109375" customWidth="1"/>
    <col min="5385" max="5385" width="4.140625" customWidth="1"/>
    <col min="5386" max="5386" width="3.42578125" bestFit="1" customWidth="1"/>
    <col min="5387" max="5387" width="4.140625" bestFit="1" customWidth="1"/>
    <col min="5388" max="5388" width="4.28515625" customWidth="1"/>
    <col min="5389" max="5389" width="3.85546875" bestFit="1" customWidth="1"/>
    <col min="5390" max="5390" width="4" bestFit="1" customWidth="1"/>
    <col min="5391" max="5391" width="4.28515625" customWidth="1"/>
    <col min="5392" max="5392" width="11.28515625" customWidth="1"/>
    <col min="5393" max="5393" width="9.85546875" customWidth="1"/>
    <col min="5394" max="5394" width="12.140625" customWidth="1"/>
    <col min="5395" max="5395" width="18.5703125" customWidth="1"/>
    <col min="5633" max="5633" width="43" customWidth="1"/>
    <col min="5634" max="5634" width="23.85546875" customWidth="1"/>
    <col min="5635" max="5635" width="20.7109375" customWidth="1"/>
    <col min="5636" max="5636" width="3.5703125" customWidth="1"/>
    <col min="5637" max="5637" width="4.5703125" customWidth="1"/>
    <col min="5638" max="5638" width="4.140625" customWidth="1"/>
    <col min="5639" max="5639" width="3.85546875" bestFit="1" customWidth="1"/>
    <col min="5640" max="5640" width="3.7109375" customWidth="1"/>
    <col min="5641" max="5641" width="4.140625" customWidth="1"/>
    <col min="5642" max="5642" width="3.42578125" bestFit="1" customWidth="1"/>
    <col min="5643" max="5643" width="4.140625" bestFit="1" customWidth="1"/>
    <col min="5644" max="5644" width="4.28515625" customWidth="1"/>
    <col min="5645" max="5645" width="3.85546875" bestFit="1" customWidth="1"/>
    <col min="5646" max="5646" width="4" bestFit="1" customWidth="1"/>
    <col min="5647" max="5647" width="4.28515625" customWidth="1"/>
    <col min="5648" max="5648" width="11.28515625" customWidth="1"/>
    <col min="5649" max="5649" width="9.85546875" customWidth="1"/>
    <col min="5650" max="5650" width="12.140625" customWidth="1"/>
    <col min="5651" max="5651" width="18.5703125" customWidth="1"/>
    <col min="5889" max="5889" width="43" customWidth="1"/>
    <col min="5890" max="5890" width="23.85546875" customWidth="1"/>
    <col min="5891" max="5891" width="20.7109375" customWidth="1"/>
    <col min="5892" max="5892" width="3.5703125" customWidth="1"/>
    <col min="5893" max="5893" width="4.5703125" customWidth="1"/>
    <col min="5894" max="5894" width="4.140625" customWidth="1"/>
    <col min="5895" max="5895" width="3.85546875" bestFit="1" customWidth="1"/>
    <col min="5896" max="5896" width="3.7109375" customWidth="1"/>
    <col min="5897" max="5897" width="4.140625" customWidth="1"/>
    <col min="5898" max="5898" width="3.42578125" bestFit="1" customWidth="1"/>
    <col min="5899" max="5899" width="4.140625" bestFit="1" customWidth="1"/>
    <col min="5900" max="5900" width="4.28515625" customWidth="1"/>
    <col min="5901" max="5901" width="3.85546875" bestFit="1" customWidth="1"/>
    <col min="5902" max="5902" width="4" bestFit="1" customWidth="1"/>
    <col min="5903" max="5903" width="4.28515625" customWidth="1"/>
    <col min="5904" max="5904" width="11.28515625" customWidth="1"/>
    <col min="5905" max="5905" width="9.85546875" customWidth="1"/>
    <col min="5906" max="5906" width="12.140625" customWidth="1"/>
    <col min="5907" max="5907" width="18.5703125" customWidth="1"/>
    <col min="6145" max="6145" width="43" customWidth="1"/>
    <col min="6146" max="6146" width="23.85546875" customWidth="1"/>
    <col min="6147" max="6147" width="20.7109375" customWidth="1"/>
    <col min="6148" max="6148" width="3.5703125" customWidth="1"/>
    <col min="6149" max="6149" width="4.5703125" customWidth="1"/>
    <col min="6150" max="6150" width="4.140625" customWidth="1"/>
    <col min="6151" max="6151" width="3.85546875" bestFit="1" customWidth="1"/>
    <col min="6152" max="6152" width="3.7109375" customWidth="1"/>
    <col min="6153" max="6153" width="4.140625" customWidth="1"/>
    <col min="6154" max="6154" width="3.42578125" bestFit="1" customWidth="1"/>
    <col min="6155" max="6155" width="4.140625" bestFit="1" customWidth="1"/>
    <col min="6156" max="6156" width="4.28515625" customWidth="1"/>
    <col min="6157" max="6157" width="3.85546875" bestFit="1" customWidth="1"/>
    <col min="6158" max="6158" width="4" bestFit="1" customWidth="1"/>
    <col min="6159" max="6159" width="4.28515625" customWidth="1"/>
    <col min="6160" max="6160" width="11.28515625" customWidth="1"/>
    <col min="6161" max="6161" width="9.85546875" customWidth="1"/>
    <col min="6162" max="6162" width="12.140625" customWidth="1"/>
    <col min="6163" max="6163" width="18.5703125" customWidth="1"/>
    <col min="6401" max="6401" width="43" customWidth="1"/>
    <col min="6402" max="6402" width="23.85546875" customWidth="1"/>
    <col min="6403" max="6403" width="20.7109375" customWidth="1"/>
    <col min="6404" max="6404" width="3.5703125" customWidth="1"/>
    <col min="6405" max="6405" width="4.5703125" customWidth="1"/>
    <col min="6406" max="6406" width="4.140625" customWidth="1"/>
    <col min="6407" max="6407" width="3.85546875" bestFit="1" customWidth="1"/>
    <col min="6408" max="6408" width="3.7109375" customWidth="1"/>
    <col min="6409" max="6409" width="4.140625" customWidth="1"/>
    <col min="6410" max="6410" width="3.42578125" bestFit="1" customWidth="1"/>
    <col min="6411" max="6411" width="4.140625" bestFit="1" customWidth="1"/>
    <col min="6412" max="6412" width="4.28515625" customWidth="1"/>
    <col min="6413" max="6413" width="3.85546875" bestFit="1" customWidth="1"/>
    <col min="6414" max="6414" width="4" bestFit="1" customWidth="1"/>
    <col min="6415" max="6415" width="4.28515625" customWidth="1"/>
    <col min="6416" max="6416" width="11.28515625" customWidth="1"/>
    <col min="6417" max="6417" width="9.85546875" customWidth="1"/>
    <col min="6418" max="6418" width="12.140625" customWidth="1"/>
    <col min="6419" max="6419" width="18.5703125" customWidth="1"/>
    <col min="6657" max="6657" width="43" customWidth="1"/>
    <col min="6658" max="6658" width="23.85546875" customWidth="1"/>
    <col min="6659" max="6659" width="20.7109375" customWidth="1"/>
    <col min="6660" max="6660" width="3.5703125" customWidth="1"/>
    <col min="6661" max="6661" width="4.5703125" customWidth="1"/>
    <col min="6662" max="6662" width="4.140625" customWidth="1"/>
    <col min="6663" max="6663" width="3.85546875" bestFit="1" customWidth="1"/>
    <col min="6664" max="6664" width="3.7109375" customWidth="1"/>
    <col min="6665" max="6665" width="4.140625" customWidth="1"/>
    <col min="6666" max="6666" width="3.42578125" bestFit="1" customWidth="1"/>
    <col min="6667" max="6667" width="4.140625" bestFit="1" customWidth="1"/>
    <col min="6668" max="6668" width="4.28515625" customWidth="1"/>
    <col min="6669" max="6669" width="3.85546875" bestFit="1" customWidth="1"/>
    <col min="6670" max="6670" width="4" bestFit="1" customWidth="1"/>
    <col min="6671" max="6671" width="4.28515625" customWidth="1"/>
    <col min="6672" max="6672" width="11.28515625" customWidth="1"/>
    <col min="6673" max="6673" width="9.85546875" customWidth="1"/>
    <col min="6674" max="6674" width="12.140625" customWidth="1"/>
    <col min="6675" max="6675" width="18.5703125" customWidth="1"/>
    <col min="6913" max="6913" width="43" customWidth="1"/>
    <col min="6914" max="6914" width="23.85546875" customWidth="1"/>
    <col min="6915" max="6915" width="20.7109375" customWidth="1"/>
    <col min="6916" max="6916" width="3.5703125" customWidth="1"/>
    <col min="6917" max="6917" width="4.5703125" customWidth="1"/>
    <col min="6918" max="6918" width="4.140625" customWidth="1"/>
    <col min="6919" max="6919" width="3.85546875" bestFit="1" customWidth="1"/>
    <col min="6920" max="6920" width="3.7109375" customWidth="1"/>
    <col min="6921" max="6921" width="4.140625" customWidth="1"/>
    <col min="6922" max="6922" width="3.42578125" bestFit="1" customWidth="1"/>
    <col min="6923" max="6923" width="4.140625" bestFit="1" customWidth="1"/>
    <col min="6924" max="6924" width="4.28515625" customWidth="1"/>
    <col min="6925" max="6925" width="3.85546875" bestFit="1" customWidth="1"/>
    <col min="6926" max="6926" width="4" bestFit="1" customWidth="1"/>
    <col min="6927" max="6927" width="4.28515625" customWidth="1"/>
    <col min="6928" max="6928" width="11.28515625" customWidth="1"/>
    <col min="6929" max="6929" width="9.85546875" customWidth="1"/>
    <col min="6930" max="6930" width="12.140625" customWidth="1"/>
    <col min="6931" max="6931" width="18.5703125" customWidth="1"/>
    <col min="7169" max="7169" width="43" customWidth="1"/>
    <col min="7170" max="7170" width="23.85546875" customWidth="1"/>
    <col min="7171" max="7171" width="20.7109375" customWidth="1"/>
    <col min="7172" max="7172" width="3.5703125" customWidth="1"/>
    <col min="7173" max="7173" width="4.5703125" customWidth="1"/>
    <col min="7174" max="7174" width="4.140625" customWidth="1"/>
    <col min="7175" max="7175" width="3.85546875" bestFit="1" customWidth="1"/>
    <col min="7176" max="7176" width="3.7109375" customWidth="1"/>
    <col min="7177" max="7177" width="4.140625" customWidth="1"/>
    <col min="7178" max="7178" width="3.42578125" bestFit="1" customWidth="1"/>
    <col min="7179" max="7179" width="4.140625" bestFit="1" customWidth="1"/>
    <col min="7180" max="7180" width="4.28515625" customWidth="1"/>
    <col min="7181" max="7181" width="3.85546875" bestFit="1" customWidth="1"/>
    <col min="7182" max="7182" width="4" bestFit="1" customWidth="1"/>
    <col min="7183" max="7183" width="4.28515625" customWidth="1"/>
    <col min="7184" max="7184" width="11.28515625" customWidth="1"/>
    <col min="7185" max="7185" width="9.85546875" customWidth="1"/>
    <col min="7186" max="7186" width="12.140625" customWidth="1"/>
    <col min="7187" max="7187" width="18.5703125" customWidth="1"/>
    <col min="7425" max="7425" width="43" customWidth="1"/>
    <col min="7426" max="7426" width="23.85546875" customWidth="1"/>
    <col min="7427" max="7427" width="20.7109375" customWidth="1"/>
    <col min="7428" max="7428" width="3.5703125" customWidth="1"/>
    <col min="7429" max="7429" width="4.5703125" customWidth="1"/>
    <col min="7430" max="7430" width="4.140625" customWidth="1"/>
    <col min="7431" max="7431" width="3.85546875" bestFit="1" customWidth="1"/>
    <col min="7432" max="7432" width="3.7109375" customWidth="1"/>
    <col min="7433" max="7433" width="4.140625" customWidth="1"/>
    <col min="7434" max="7434" width="3.42578125" bestFit="1" customWidth="1"/>
    <col min="7435" max="7435" width="4.140625" bestFit="1" customWidth="1"/>
    <col min="7436" max="7436" width="4.28515625" customWidth="1"/>
    <col min="7437" max="7437" width="3.85546875" bestFit="1" customWidth="1"/>
    <col min="7438" max="7438" width="4" bestFit="1" customWidth="1"/>
    <col min="7439" max="7439" width="4.28515625" customWidth="1"/>
    <col min="7440" max="7440" width="11.28515625" customWidth="1"/>
    <col min="7441" max="7441" width="9.85546875" customWidth="1"/>
    <col min="7442" max="7442" width="12.140625" customWidth="1"/>
    <col min="7443" max="7443" width="18.5703125" customWidth="1"/>
    <col min="7681" max="7681" width="43" customWidth="1"/>
    <col min="7682" max="7682" width="23.85546875" customWidth="1"/>
    <col min="7683" max="7683" width="20.7109375" customWidth="1"/>
    <col min="7684" max="7684" width="3.5703125" customWidth="1"/>
    <col min="7685" max="7685" width="4.5703125" customWidth="1"/>
    <col min="7686" max="7686" width="4.140625" customWidth="1"/>
    <col min="7687" max="7687" width="3.85546875" bestFit="1" customWidth="1"/>
    <col min="7688" max="7688" width="3.7109375" customWidth="1"/>
    <col min="7689" max="7689" width="4.140625" customWidth="1"/>
    <col min="7690" max="7690" width="3.42578125" bestFit="1" customWidth="1"/>
    <col min="7691" max="7691" width="4.140625" bestFit="1" customWidth="1"/>
    <col min="7692" max="7692" width="4.28515625" customWidth="1"/>
    <col min="7693" max="7693" width="3.85546875" bestFit="1" customWidth="1"/>
    <col min="7694" max="7694" width="4" bestFit="1" customWidth="1"/>
    <col min="7695" max="7695" width="4.28515625" customWidth="1"/>
    <col min="7696" max="7696" width="11.28515625" customWidth="1"/>
    <col min="7697" max="7697" width="9.85546875" customWidth="1"/>
    <col min="7698" max="7698" width="12.140625" customWidth="1"/>
    <col min="7699" max="7699" width="18.5703125" customWidth="1"/>
    <col min="7937" max="7937" width="43" customWidth="1"/>
    <col min="7938" max="7938" width="23.85546875" customWidth="1"/>
    <col min="7939" max="7939" width="20.7109375" customWidth="1"/>
    <col min="7940" max="7940" width="3.5703125" customWidth="1"/>
    <col min="7941" max="7941" width="4.5703125" customWidth="1"/>
    <col min="7942" max="7942" width="4.140625" customWidth="1"/>
    <col min="7943" max="7943" width="3.85546875" bestFit="1" customWidth="1"/>
    <col min="7944" max="7944" width="3.7109375" customWidth="1"/>
    <col min="7945" max="7945" width="4.140625" customWidth="1"/>
    <col min="7946" max="7946" width="3.42578125" bestFit="1" customWidth="1"/>
    <col min="7947" max="7947" width="4.140625" bestFit="1" customWidth="1"/>
    <col min="7948" max="7948" width="4.28515625" customWidth="1"/>
    <col min="7949" max="7949" width="3.85546875" bestFit="1" customWidth="1"/>
    <col min="7950" max="7950" width="4" bestFit="1" customWidth="1"/>
    <col min="7951" max="7951" width="4.28515625" customWidth="1"/>
    <col min="7952" max="7952" width="11.28515625" customWidth="1"/>
    <col min="7953" max="7953" width="9.85546875" customWidth="1"/>
    <col min="7954" max="7954" width="12.140625" customWidth="1"/>
    <col min="7955" max="7955" width="18.5703125" customWidth="1"/>
    <col min="8193" max="8193" width="43" customWidth="1"/>
    <col min="8194" max="8194" width="23.85546875" customWidth="1"/>
    <col min="8195" max="8195" width="20.7109375" customWidth="1"/>
    <col min="8196" max="8196" width="3.5703125" customWidth="1"/>
    <col min="8197" max="8197" width="4.5703125" customWidth="1"/>
    <col min="8198" max="8198" width="4.140625" customWidth="1"/>
    <col min="8199" max="8199" width="3.85546875" bestFit="1" customWidth="1"/>
    <col min="8200" max="8200" width="3.7109375" customWidth="1"/>
    <col min="8201" max="8201" width="4.140625" customWidth="1"/>
    <col min="8202" max="8202" width="3.42578125" bestFit="1" customWidth="1"/>
    <col min="8203" max="8203" width="4.140625" bestFit="1" customWidth="1"/>
    <col min="8204" max="8204" width="4.28515625" customWidth="1"/>
    <col min="8205" max="8205" width="3.85546875" bestFit="1" customWidth="1"/>
    <col min="8206" max="8206" width="4" bestFit="1" customWidth="1"/>
    <col min="8207" max="8207" width="4.28515625" customWidth="1"/>
    <col min="8208" max="8208" width="11.28515625" customWidth="1"/>
    <col min="8209" max="8209" width="9.85546875" customWidth="1"/>
    <col min="8210" max="8210" width="12.140625" customWidth="1"/>
    <col min="8211" max="8211" width="18.5703125" customWidth="1"/>
    <col min="8449" max="8449" width="43" customWidth="1"/>
    <col min="8450" max="8450" width="23.85546875" customWidth="1"/>
    <col min="8451" max="8451" width="20.7109375" customWidth="1"/>
    <col min="8452" max="8452" width="3.5703125" customWidth="1"/>
    <col min="8453" max="8453" width="4.5703125" customWidth="1"/>
    <col min="8454" max="8454" width="4.140625" customWidth="1"/>
    <col min="8455" max="8455" width="3.85546875" bestFit="1" customWidth="1"/>
    <col min="8456" max="8456" width="3.7109375" customWidth="1"/>
    <col min="8457" max="8457" width="4.140625" customWidth="1"/>
    <col min="8458" max="8458" width="3.42578125" bestFit="1" customWidth="1"/>
    <col min="8459" max="8459" width="4.140625" bestFit="1" customWidth="1"/>
    <col min="8460" max="8460" width="4.28515625" customWidth="1"/>
    <col min="8461" max="8461" width="3.85546875" bestFit="1" customWidth="1"/>
    <col min="8462" max="8462" width="4" bestFit="1" customWidth="1"/>
    <col min="8463" max="8463" width="4.28515625" customWidth="1"/>
    <col min="8464" max="8464" width="11.28515625" customWidth="1"/>
    <col min="8465" max="8465" width="9.85546875" customWidth="1"/>
    <col min="8466" max="8466" width="12.140625" customWidth="1"/>
    <col min="8467" max="8467" width="18.5703125" customWidth="1"/>
    <col min="8705" max="8705" width="43" customWidth="1"/>
    <col min="8706" max="8706" width="23.85546875" customWidth="1"/>
    <col min="8707" max="8707" width="20.7109375" customWidth="1"/>
    <col min="8708" max="8708" width="3.5703125" customWidth="1"/>
    <col min="8709" max="8709" width="4.5703125" customWidth="1"/>
    <col min="8710" max="8710" width="4.140625" customWidth="1"/>
    <col min="8711" max="8711" width="3.85546875" bestFit="1" customWidth="1"/>
    <col min="8712" max="8712" width="3.7109375" customWidth="1"/>
    <col min="8713" max="8713" width="4.140625" customWidth="1"/>
    <col min="8714" max="8714" width="3.42578125" bestFit="1" customWidth="1"/>
    <col min="8715" max="8715" width="4.140625" bestFit="1" customWidth="1"/>
    <col min="8716" max="8716" width="4.28515625" customWidth="1"/>
    <col min="8717" max="8717" width="3.85546875" bestFit="1" customWidth="1"/>
    <col min="8718" max="8718" width="4" bestFit="1" customWidth="1"/>
    <col min="8719" max="8719" width="4.28515625" customWidth="1"/>
    <col min="8720" max="8720" width="11.28515625" customWidth="1"/>
    <col min="8721" max="8721" width="9.85546875" customWidth="1"/>
    <col min="8722" max="8722" width="12.140625" customWidth="1"/>
    <col min="8723" max="8723" width="18.5703125" customWidth="1"/>
    <col min="8961" max="8961" width="43" customWidth="1"/>
    <col min="8962" max="8962" width="23.85546875" customWidth="1"/>
    <col min="8963" max="8963" width="20.7109375" customWidth="1"/>
    <col min="8964" max="8964" width="3.5703125" customWidth="1"/>
    <col min="8965" max="8965" width="4.5703125" customWidth="1"/>
    <col min="8966" max="8966" width="4.140625" customWidth="1"/>
    <col min="8967" max="8967" width="3.85546875" bestFit="1" customWidth="1"/>
    <col min="8968" max="8968" width="3.7109375" customWidth="1"/>
    <col min="8969" max="8969" width="4.140625" customWidth="1"/>
    <col min="8970" max="8970" width="3.42578125" bestFit="1" customWidth="1"/>
    <col min="8971" max="8971" width="4.140625" bestFit="1" customWidth="1"/>
    <col min="8972" max="8972" width="4.28515625" customWidth="1"/>
    <col min="8973" max="8973" width="3.85546875" bestFit="1" customWidth="1"/>
    <col min="8974" max="8974" width="4" bestFit="1" customWidth="1"/>
    <col min="8975" max="8975" width="4.28515625" customWidth="1"/>
    <col min="8976" max="8976" width="11.28515625" customWidth="1"/>
    <col min="8977" max="8977" width="9.85546875" customWidth="1"/>
    <col min="8978" max="8978" width="12.140625" customWidth="1"/>
    <col min="8979" max="8979" width="18.5703125" customWidth="1"/>
    <col min="9217" max="9217" width="43" customWidth="1"/>
    <col min="9218" max="9218" width="23.85546875" customWidth="1"/>
    <col min="9219" max="9219" width="20.7109375" customWidth="1"/>
    <col min="9220" max="9220" width="3.5703125" customWidth="1"/>
    <col min="9221" max="9221" width="4.5703125" customWidth="1"/>
    <col min="9222" max="9222" width="4.140625" customWidth="1"/>
    <col min="9223" max="9223" width="3.85546875" bestFit="1" customWidth="1"/>
    <col min="9224" max="9224" width="3.7109375" customWidth="1"/>
    <col min="9225" max="9225" width="4.140625" customWidth="1"/>
    <col min="9226" max="9226" width="3.42578125" bestFit="1" customWidth="1"/>
    <col min="9227" max="9227" width="4.140625" bestFit="1" customWidth="1"/>
    <col min="9228" max="9228" width="4.28515625" customWidth="1"/>
    <col min="9229" max="9229" width="3.85546875" bestFit="1" customWidth="1"/>
    <col min="9230" max="9230" width="4" bestFit="1" customWidth="1"/>
    <col min="9231" max="9231" width="4.28515625" customWidth="1"/>
    <col min="9232" max="9232" width="11.28515625" customWidth="1"/>
    <col min="9233" max="9233" width="9.85546875" customWidth="1"/>
    <col min="9234" max="9234" width="12.140625" customWidth="1"/>
    <col min="9235" max="9235" width="18.5703125" customWidth="1"/>
    <col min="9473" max="9473" width="43" customWidth="1"/>
    <col min="9474" max="9474" width="23.85546875" customWidth="1"/>
    <col min="9475" max="9475" width="20.7109375" customWidth="1"/>
    <col min="9476" max="9476" width="3.5703125" customWidth="1"/>
    <col min="9477" max="9477" width="4.5703125" customWidth="1"/>
    <col min="9478" max="9478" width="4.140625" customWidth="1"/>
    <col min="9479" max="9479" width="3.85546875" bestFit="1" customWidth="1"/>
    <col min="9480" max="9480" width="3.7109375" customWidth="1"/>
    <col min="9481" max="9481" width="4.140625" customWidth="1"/>
    <col min="9482" max="9482" width="3.42578125" bestFit="1" customWidth="1"/>
    <col min="9483" max="9483" width="4.140625" bestFit="1" customWidth="1"/>
    <col min="9484" max="9484" width="4.28515625" customWidth="1"/>
    <col min="9485" max="9485" width="3.85546875" bestFit="1" customWidth="1"/>
    <col min="9486" max="9486" width="4" bestFit="1" customWidth="1"/>
    <col min="9487" max="9487" width="4.28515625" customWidth="1"/>
    <col min="9488" max="9488" width="11.28515625" customWidth="1"/>
    <col min="9489" max="9489" width="9.85546875" customWidth="1"/>
    <col min="9490" max="9490" width="12.140625" customWidth="1"/>
    <col min="9491" max="9491" width="18.5703125" customWidth="1"/>
    <col min="9729" max="9729" width="43" customWidth="1"/>
    <col min="9730" max="9730" width="23.85546875" customWidth="1"/>
    <col min="9731" max="9731" width="20.7109375" customWidth="1"/>
    <col min="9732" max="9732" width="3.5703125" customWidth="1"/>
    <col min="9733" max="9733" width="4.5703125" customWidth="1"/>
    <col min="9734" max="9734" width="4.140625" customWidth="1"/>
    <col min="9735" max="9735" width="3.85546875" bestFit="1" customWidth="1"/>
    <col min="9736" max="9736" width="3.7109375" customWidth="1"/>
    <col min="9737" max="9737" width="4.140625" customWidth="1"/>
    <col min="9738" max="9738" width="3.42578125" bestFit="1" customWidth="1"/>
    <col min="9739" max="9739" width="4.140625" bestFit="1" customWidth="1"/>
    <col min="9740" max="9740" width="4.28515625" customWidth="1"/>
    <col min="9741" max="9741" width="3.85546875" bestFit="1" customWidth="1"/>
    <col min="9742" max="9742" width="4" bestFit="1" customWidth="1"/>
    <col min="9743" max="9743" width="4.28515625" customWidth="1"/>
    <col min="9744" max="9744" width="11.28515625" customWidth="1"/>
    <col min="9745" max="9745" width="9.85546875" customWidth="1"/>
    <col min="9746" max="9746" width="12.140625" customWidth="1"/>
    <col min="9747" max="9747" width="18.5703125" customWidth="1"/>
    <col min="9985" max="9985" width="43" customWidth="1"/>
    <col min="9986" max="9986" width="23.85546875" customWidth="1"/>
    <col min="9987" max="9987" width="20.7109375" customWidth="1"/>
    <col min="9988" max="9988" width="3.5703125" customWidth="1"/>
    <col min="9989" max="9989" width="4.5703125" customWidth="1"/>
    <col min="9990" max="9990" width="4.140625" customWidth="1"/>
    <col min="9991" max="9991" width="3.85546875" bestFit="1" customWidth="1"/>
    <col min="9992" max="9992" width="3.7109375" customWidth="1"/>
    <col min="9993" max="9993" width="4.140625" customWidth="1"/>
    <col min="9994" max="9994" width="3.42578125" bestFit="1" customWidth="1"/>
    <col min="9995" max="9995" width="4.140625" bestFit="1" customWidth="1"/>
    <col min="9996" max="9996" width="4.28515625" customWidth="1"/>
    <col min="9997" max="9997" width="3.85546875" bestFit="1" customWidth="1"/>
    <col min="9998" max="9998" width="4" bestFit="1" customWidth="1"/>
    <col min="9999" max="9999" width="4.28515625" customWidth="1"/>
    <col min="10000" max="10000" width="11.28515625" customWidth="1"/>
    <col min="10001" max="10001" width="9.85546875" customWidth="1"/>
    <col min="10002" max="10002" width="12.140625" customWidth="1"/>
    <col min="10003" max="10003" width="18.5703125" customWidth="1"/>
    <col min="10241" max="10241" width="43" customWidth="1"/>
    <col min="10242" max="10242" width="23.85546875" customWidth="1"/>
    <col min="10243" max="10243" width="20.7109375" customWidth="1"/>
    <col min="10244" max="10244" width="3.5703125" customWidth="1"/>
    <col min="10245" max="10245" width="4.5703125" customWidth="1"/>
    <col min="10246" max="10246" width="4.140625" customWidth="1"/>
    <col min="10247" max="10247" width="3.85546875" bestFit="1" customWidth="1"/>
    <col min="10248" max="10248" width="3.7109375" customWidth="1"/>
    <col min="10249" max="10249" width="4.140625" customWidth="1"/>
    <col min="10250" max="10250" width="3.42578125" bestFit="1" customWidth="1"/>
    <col min="10251" max="10251" width="4.140625" bestFit="1" customWidth="1"/>
    <col min="10252" max="10252" width="4.28515625" customWidth="1"/>
    <col min="10253" max="10253" width="3.85546875" bestFit="1" customWidth="1"/>
    <col min="10254" max="10254" width="4" bestFit="1" customWidth="1"/>
    <col min="10255" max="10255" width="4.28515625" customWidth="1"/>
    <col min="10256" max="10256" width="11.28515625" customWidth="1"/>
    <col min="10257" max="10257" width="9.85546875" customWidth="1"/>
    <col min="10258" max="10258" width="12.140625" customWidth="1"/>
    <col min="10259" max="10259" width="18.5703125" customWidth="1"/>
    <col min="10497" max="10497" width="43" customWidth="1"/>
    <col min="10498" max="10498" width="23.85546875" customWidth="1"/>
    <col min="10499" max="10499" width="20.7109375" customWidth="1"/>
    <col min="10500" max="10500" width="3.5703125" customWidth="1"/>
    <col min="10501" max="10501" width="4.5703125" customWidth="1"/>
    <col min="10502" max="10502" width="4.140625" customWidth="1"/>
    <col min="10503" max="10503" width="3.85546875" bestFit="1" customWidth="1"/>
    <col min="10504" max="10504" width="3.7109375" customWidth="1"/>
    <col min="10505" max="10505" width="4.140625" customWidth="1"/>
    <col min="10506" max="10506" width="3.42578125" bestFit="1" customWidth="1"/>
    <col min="10507" max="10507" width="4.140625" bestFit="1" customWidth="1"/>
    <col min="10508" max="10508" width="4.28515625" customWidth="1"/>
    <col min="10509" max="10509" width="3.85546875" bestFit="1" customWidth="1"/>
    <col min="10510" max="10510" width="4" bestFit="1" customWidth="1"/>
    <col min="10511" max="10511" width="4.28515625" customWidth="1"/>
    <col min="10512" max="10512" width="11.28515625" customWidth="1"/>
    <col min="10513" max="10513" width="9.85546875" customWidth="1"/>
    <col min="10514" max="10514" width="12.140625" customWidth="1"/>
    <col min="10515" max="10515" width="18.5703125" customWidth="1"/>
    <col min="10753" max="10753" width="43" customWidth="1"/>
    <col min="10754" max="10754" width="23.85546875" customWidth="1"/>
    <col min="10755" max="10755" width="20.7109375" customWidth="1"/>
    <col min="10756" max="10756" width="3.5703125" customWidth="1"/>
    <col min="10757" max="10757" width="4.5703125" customWidth="1"/>
    <col min="10758" max="10758" width="4.140625" customWidth="1"/>
    <col min="10759" max="10759" width="3.85546875" bestFit="1" customWidth="1"/>
    <col min="10760" max="10760" width="3.7109375" customWidth="1"/>
    <col min="10761" max="10761" width="4.140625" customWidth="1"/>
    <col min="10762" max="10762" width="3.42578125" bestFit="1" customWidth="1"/>
    <col min="10763" max="10763" width="4.140625" bestFit="1" customWidth="1"/>
    <col min="10764" max="10764" width="4.28515625" customWidth="1"/>
    <col min="10765" max="10765" width="3.85546875" bestFit="1" customWidth="1"/>
    <col min="10766" max="10766" width="4" bestFit="1" customWidth="1"/>
    <col min="10767" max="10767" width="4.28515625" customWidth="1"/>
    <col min="10768" max="10768" width="11.28515625" customWidth="1"/>
    <col min="10769" max="10769" width="9.85546875" customWidth="1"/>
    <col min="10770" max="10770" width="12.140625" customWidth="1"/>
    <col min="10771" max="10771" width="18.5703125" customWidth="1"/>
    <col min="11009" max="11009" width="43" customWidth="1"/>
    <col min="11010" max="11010" width="23.85546875" customWidth="1"/>
    <col min="11011" max="11011" width="20.7109375" customWidth="1"/>
    <col min="11012" max="11012" width="3.5703125" customWidth="1"/>
    <col min="11013" max="11013" width="4.5703125" customWidth="1"/>
    <col min="11014" max="11014" width="4.140625" customWidth="1"/>
    <col min="11015" max="11015" width="3.85546875" bestFit="1" customWidth="1"/>
    <col min="11016" max="11016" width="3.7109375" customWidth="1"/>
    <col min="11017" max="11017" width="4.140625" customWidth="1"/>
    <col min="11018" max="11018" width="3.42578125" bestFit="1" customWidth="1"/>
    <col min="11019" max="11019" width="4.140625" bestFit="1" customWidth="1"/>
    <col min="11020" max="11020" width="4.28515625" customWidth="1"/>
    <col min="11021" max="11021" width="3.85546875" bestFit="1" customWidth="1"/>
    <col min="11022" max="11022" width="4" bestFit="1" customWidth="1"/>
    <col min="11023" max="11023" width="4.28515625" customWidth="1"/>
    <col min="11024" max="11024" width="11.28515625" customWidth="1"/>
    <col min="11025" max="11025" width="9.85546875" customWidth="1"/>
    <col min="11026" max="11026" width="12.140625" customWidth="1"/>
    <col min="11027" max="11027" width="18.5703125" customWidth="1"/>
    <col min="11265" max="11265" width="43" customWidth="1"/>
    <col min="11266" max="11266" width="23.85546875" customWidth="1"/>
    <col min="11267" max="11267" width="20.7109375" customWidth="1"/>
    <col min="11268" max="11268" width="3.5703125" customWidth="1"/>
    <col min="11269" max="11269" width="4.5703125" customWidth="1"/>
    <col min="11270" max="11270" width="4.140625" customWidth="1"/>
    <col min="11271" max="11271" width="3.85546875" bestFit="1" customWidth="1"/>
    <col min="11272" max="11272" width="3.7109375" customWidth="1"/>
    <col min="11273" max="11273" width="4.140625" customWidth="1"/>
    <col min="11274" max="11274" width="3.42578125" bestFit="1" customWidth="1"/>
    <col min="11275" max="11275" width="4.140625" bestFit="1" customWidth="1"/>
    <col min="11276" max="11276" width="4.28515625" customWidth="1"/>
    <col min="11277" max="11277" width="3.85546875" bestFit="1" customWidth="1"/>
    <col min="11278" max="11278" width="4" bestFit="1" customWidth="1"/>
    <col min="11279" max="11279" width="4.28515625" customWidth="1"/>
    <col min="11280" max="11280" width="11.28515625" customWidth="1"/>
    <col min="11281" max="11281" width="9.85546875" customWidth="1"/>
    <col min="11282" max="11282" width="12.140625" customWidth="1"/>
    <col min="11283" max="11283" width="18.5703125" customWidth="1"/>
    <col min="11521" max="11521" width="43" customWidth="1"/>
    <col min="11522" max="11522" width="23.85546875" customWidth="1"/>
    <col min="11523" max="11523" width="20.7109375" customWidth="1"/>
    <col min="11524" max="11524" width="3.5703125" customWidth="1"/>
    <col min="11525" max="11525" width="4.5703125" customWidth="1"/>
    <col min="11526" max="11526" width="4.140625" customWidth="1"/>
    <col min="11527" max="11527" width="3.85546875" bestFit="1" customWidth="1"/>
    <col min="11528" max="11528" width="3.7109375" customWidth="1"/>
    <col min="11529" max="11529" width="4.140625" customWidth="1"/>
    <col min="11530" max="11530" width="3.42578125" bestFit="1" customWidth="1"/>
    <col min="11531" max="11531" width="4.140625" bestFit="1" customWidth="1"/>
    <col min="11532" max="11532" width="4.28515625" customWidth="1"/>
    <col min="11533" max="11533" width="3.85546875" bestFit="1" customWidth="1"/>
    <col min="11534" max="11534" width="4" bestFit="1" customWidth="1"/>
    <col min="11535" max="11535" width="4.28515625" customWidth="1"/>
    <col min="11536" max="11536" width="11.28515625" customWidth="1"/>
    <col min="11537" max="11537" width="9.85546875" customWidth="1"/>
    <col min="11538" max="11538" width="12.140625" customWidth="1"/>
    <col min="11539" max="11539" width="18.5703125" customWidth="1"/>
    <col min="11777" max="11777" width="43" customWidth="1"/>
    <col min="11778" max="11778" width="23.85546875" customWidth="1"/>
    <col min="11779" max="11779" width="20.7109375" customWidth="1"/>
    <col min="11780" max="11780" width="3.5703125" customWidth="1"/>
    <col min="11781" max="11781" width="4.5703125" customWidth="1"/>
    <col min="11782" max="11782" width="4.140625" customWidth="1"/>
    <col min="11783" max="11783" width="3.85546875" bestFit="1" customWidth="1"/>
    <col min="11784" max="11784" width="3.7109375" customWidth="1"/>
    <col min="11785" max="11785" width="4.140625" customWidth="1"/>
    <col min="11786" max="11786" width="3.42578125" bestFit="1" customWidth="1"/>
    <col min="11787" max="11787" width="4.140625" bestFit="1" customWidth="1"/>
    <col min="11788" max="11788" width="4.28515625" customWidth="1"/>
    <col min="11789" max="11789" width="3.85546875" bestFit="1" customWidth="1"/>
    <col min="11790" max="11790" width="4" bestFit="1" customWidth="1"/>
    <col min="11791" max="11791" width="4.28515625" customWidth="1"/>
    <col min="11792" max="11792" width="11.28515625" customWidth="1"/>
    <col min="11793" max="11793" width="9.85546875" customWidth="1"/>
    <col min="11794" max="11794" width="12.140625" customWidth="1"/>
    <col min="11795" max="11795" width="18.5703125" customWidth="1"/>
    <col min="12033" max="12033" width="43" customWidth="1"/>
    <col min="12034" max="12034" width="23.85546875" customWidth="1"/>
    <col min="12035" max="12035" width="20.7109375" customWidth="1"/>
    <col min="12036" max="12036" width="3.5703125" customWidth="1"/>
    <col min="12037" max="12037" width="4.5703125" customWidth="1"/>
    <col min="12038" max="12038" width="4.140625" customWidth="1"/>
    <col min="12039" max="12039" width="3.85546875" bestFit="1" customWidth="1"/>
    <col min="12040" max="12040" width="3.7109375" customWidth="1"/>
    <col min="12041" max="12041" width="4.140625" customWidth="1"/>
    <col min="12042" max="12042" width="3.42578125" bestFit="1" customWidth="1"/>
    <col min="12043" max="12043" width="4.140625" bestFit="1" customWidth="1"/>
    <col min="12044" max="12044" width="4.28515625" customWidth="1"/>
    <col min="12045" max="12045" width="3.85546875" bestFit="1" customWidth="1"/>
    <col min="12046" max="12046" width="4" bestFit="1" customWidth="1"/>
    <col min="12047" max="12047" width="4.28515625" customWidth="1"/>
    <col min="12048" max="12048" width="11.28515625" customWidth="1"/>
    <col min="12049" max="12049" width="9.85546875" customWidth="1"/>
    <col min="12050" max="12050" width="12.140625" customWidth="1"/>
    <col min="12051" max="12051" width="18.5703125" customWidth="1"/>
    <col min="12289" max="12289" width="43" customWidth="1"/>
    <col min="12290" max="12290" width="23.85546875" customWidth="1"/>
    <col min="12291" max="12291" width="20.7109375" customWidth="1"/>
    <col min="12292" max="12292" width="3.5703125" customWidth="1"/>
    <col min="12293" max="12293" width="4.5703125" customWidth="1"/>
    <col min="12294" max="12294" width="4.140625" customWidth="1"/>
    <col min="12295" max="12295" width="3.85546875" bestFit="1" customWidth="1"/>
    <col min="12296" max="12296" width="3.7109375" customWidth="1"/>
    <col min="12297" max="12297" width="4.140625" customWidth="1"/>
    <col min="12298" max="12298" width="3.42578125" bestFit="1" customWidth="1"/>
    <col min="12299" max="12299" width="4.140625" bestFit="1" customWidth="1"/>
    <col min="12300" max="12300" width="4.28515625" customWidth="1"/>
    <col min="12301" max="12301" width="3.85546875" bestFit="1" customWidth="1"/>
    <col min="12302" max="12302" width="4" bestFit="1" customWidth="1"/>
    <col min="12303" max="12303" width="4.28515625" customWidth="1"/>
    <col min="12304" max="12304" width="11.28515625" customWidth="1"/>
    <col min="12305" max="12305" width="9.85546875" customWidth="1"/>
    <col min="12306" max="12306" width="12.140625" customWidth="1"/>
    <col min="12307" max="12307" width="18.5703125" customWidth="1"/>
    <col min="12545" max="12545" width="43" customWidth="1"/>
    <col min="12546" max="12546" width="23.85546875" customWidth="1"/>
    <col min="12547" max="12547" width="20.7109375" customWidth="1"/>
    <col min="12548" max="12548" width="3.5703125" customWidth="1"/>
    <col min="12549" max="12549" width="4.5703125" customWidth="1"/>
    <col min="12550" max="12550" width="4.140625" customWidth="1"/>
    <col min="12551" max="12551" width="3.85546875" bestFit="1" customWidth="1"/>
    <col min="12552" max="12552" width="3.7109375" customWidth="1"/>
    <col min="12553" max="12553" width="4.140625" customWidth="1"/>
    <col min="12554" max="12554" width="3.42578125" bestFit="1" customWidth="1"/>
    <col min="12555" max="12555" width="4.140625" bestFit="1" customWidth="1"/>
    <col min="12556" max="12556" width="4.28515625" customWidth="1"/>
    <col min="12557" max="12557" width="3.85546875" bestFit="1" customWidth="1"/>
    <col min="12558" max="12558" width="4" bestFit="1" customWidth="1"/>
    <col min="12559" max="12559" width="4.28515625" customWidth="1"/>
    <col min="12560" max="12560" width="11.28515625" customWidth="1"/>
    <col min="12561" max="12561" width="9.85546875" customWidth="1"/>
    <col min="12562" max="12562" width="12.140625" customWidth="1"/>
    <col min="12563" max="12563" width="18.5703125" customWidth="1"/>
    <col min="12801" max="12801" width="43" customWidth="1"/>
    <col min="12802" max="12802" width="23.85546875" customWidth="1"/>
    <col min="12803" max="12803" width="20.7109375" customWidth="1"/>
    <col min="12804" max="12804" width="3.5703125" customWidth="1"/>
    <col min="12805" max="12805" width="4.5703125" customWidth="1"/>
    <col min="12806" max="12806" width="4.140625" customWidth="1"/>
    <col min="12807" max="12807" width="3.85546875" bestFit="1" customWidth="1"/>
    <col min="12808" max="12808" width="3.7109375" customWidth="1"/>
    <col min="12809" max="12809" width="4.140625" customWidth="1"/>
    <col min="12810" max="12810" width="3.42578125" bestFit="1" customWidth="1"/>
    <col min="12811" max="12811" width="4.140625" bestFit="1" customWidth="1"/>
    <col min="12812" max="12812" width="4.28515625" customWidth="1"/>
    <col min="12813" max="12813" width="3.85546875" bestFit="1" customWidth="1"/>
    <col min="12814" max="12814" width="4" bestFit="1" customWidth="1"/>
    <col min="12815" max="12815" width="4.28515625" customWidth="1"/>
    <col min="12816" max="12816" width="11.28515625" customWidth="1"/>
    <col min="12817" max="12817" width="9.85546875" customWidth="1"/>
    <col min="12818" max="12818" width="12.140625" customWidth="1"/>
    <col min="12819" max="12819" width="18.5703125" customWidth="1"/>
    <col min="13057" max="13057" width="43" customWidth="1"/>
    <col min="13058" max="13058" width="23.85546875" customWidth="1"/>
    <col min="13059" max="13059" width="20.7109375" customWidth="1"/>
    <col min="13060" max="13060" width="3.5703125" customWidth="1"/>
    <col min="13061" max="13061" width="4.5703125" customWidth="1"/>
    <col min="13062" max="13062" width="4.140625" customWidth="1"/>
    <col min="13063" max="13063" width="3.85546875" bestFit="1" customWidth="1"/>
    <col min="13064" max="13064" width="3.7109375" customWidth="1"/>
    <col min="13065" max="13065" width="4.140625" customWidth="1"/>
    <col min="13066" max="13066" width="3.42578125" bestFit="1" customWidth="1"/>
    <col min="13067" max="13067" width="4.140625" bestFit="1" customWidth="1"/>
    <col min="13068" max="13068" width="4.28515625" customWidth="1"/>
    <col min="13069" max="13069" width="3.85546875" bestFit="1" customWidth="1"/>
    <col min="13070" max="13070" width="4" bestFit="1" customWidth="1"/>
    <col min="13071" max="13071" width="4.28515625" customWidth="1"/>
    <col min="13072" max="13072" width="11.28515625" customWidth="1"/>
    <col min="13073" max="13073" width="9.85546875" customWidth="1"/>
    <col min="13074" max="13074" width="12.140625" customWidth="1"/>
    <col min="13075" max="13075" width="18.5703125" customWidth="1"/>
    <col min="13313" max="13313" width="43" customWidth="1"/>
    <col min="13314" max="13314" width="23.85546875" customWidth="1"/>
    <col min="13315" max="13315" width="20.7109375" customWidth="1"/>
    <col min="13316" max="13316" width="3.5703125" customWidth="1"/>
    <col min="13317" max="13317" width="4.5703125" customWidth="1"/>
    <col min="13318" max="13318" width="4.140625" customWidth="1"/>
    <col min="13319" max="13319" width="3.85546875" bestFit="1" customWidth="1"/>
    <col min="13320" max="13320" width="3.7109375" customWidth="1"/>
    <col min="13321" max="13321" width="4.140625" customWidth="1"/>
    <col min="13322" max="13322" width="3.42578125" bestFit="1" customWidth="1"/>
    <col min="13323" max="13323" width="4.140625" bestFit="1" customWidth="1"/>
    <col min="13324" max="13324" width="4.28515625" customWidth="1"/>
    <col min="13325" max="13325" width="3.85546875" bestFit="1" customWidth="1"/>
    <col min="13326" max="13326" width="4" bestFit="1" customWidth="1"/>
    <col min="13327" max="13327" width="4.28515625" customWidth="1"/>
    <col min="13328" max="13328" width="11.28515625" customWidth="1"/>
    <col min="13329" max="13329" width="9.85546875" customWidth="1"/>
    <col min="13330" max="13330" width="12.140625" customWidth="1"/>
    <col min="13331" max="13331" width="18.5703125" customWidth="1"/>
    <col min="13569" max="13569" width="43" customWidth="1"/>
    <col min="13570" max="13570" width="23.85546875" customWidth="1"/>
    <col min="13571" max="13571" width="20.7109375" customWidth="1"/>
    <col min="13572" max="13572" width="3.5703125" customWidth="1"/>
    <col min="13573" max="13573" width="4.5703125" customWidth="1"/>
    <col min="13574" max="13574" width="4.140625" customWidth="1"/>
    <col min="13575" max="13575" width="3.85546875" bestFit="1" customWidth="1"/>
    <col min="13576" max="13576" width="3.7109375" customWidth="1"/>
    <col min="13577" max="13577" width="4.140625" customWidth="1"/>
    <col min="13578" max="13578" width="3.42578125" bestFit="1" customWidth="1"/>
    <col min="13579" max="13579" width="4.140625" bestFit="1" customWidth="1"/>
    <col min="13580" max="13580" width="4.28515625" customWidth="1"/>
    <col min="13581" max="13581" width="3.85546875" bestFit="1" customWidth="1"/>
    <col min="13582" max="13582" width="4" bestFit="1" customWidth="1"/>
    <col min="13583" max="13583" width="4.28515625" customWidth="1"/>
    <col min="13584" max="13584" width="11.28515625" customWidth="1"/>
    <col min="13585" max="13585" width="9.85546875" customWidth="1"/>
    <col min="13586" max="13586" width="12.140625" customWidth="1"/>
    <col min="13587" max="13587" width="18.5703125" customWidth="1"/>
    <col min="13825" max="13825" width="43" customWidth="1"/>
    <col min="13826" max="13826" width="23.85546875" customWidth="1"/>
    <col min="13827" max="13827" width="20.7109375" customWidth="1"/>
    <col min="13828" max="13828" width="3.5703125" customWidth="1"/>
    <col min="13829" max="13829" width="4.5703125" customWidth="1"/>
    <col min="13830" max="13830" width="4.140625" customWidth="1"/>
    <col min="13831" max="13831" width="3.85546875" bestFit="1" customWidth="1"/>
    <col min="13832" max="13832" width="3.7109375" customWidth="1"/>
    <col min="13833" max="13833" width="4.140625" customWidth="1"/>
    <col min="13834" max="13834" width="3.42578125" bestFit="1" customWidth="1"/>
    <col min="13835" max="13835" width="4.140625" bestFit="1" customWidth="1"/>
    <col min="13836" max="13836" width="4.28515625" customWidth="1"/>
    <col min="13837" max="13837" width="3.85546875" bestFit="1" customWidth="1"/>
    <col min="13838" max="13838" width="4" bestFit="1" customWidth="1"/>
    <col min="13839" max="13839" width="4.28515625" customWidth="1"/>
    <col min="13840" max="13840" width="11.28515625" customWidth="1"/>
    <col min="13841" max="13841" width="9.85546875" customWidth="1"/>
    <col min="13842" max="13842" width="12.140625" customWidth="1"/>
    <col min="13843" max="13843" width="18.5703125" customWidth="1"/>
    <col min="14081" max="14081" width="43" customWidth="1"/>
    <col min="14082" max="14082" width="23.85546875" customWidth="1"/>
    <col min="14083" max="14083" width="20.7109375" customWidth="1"/>
    <col min="14084" max="14084" width="3.5703125" customWidth="1"/>
    <col min="14085" max="14085" width="4.5703125" customWidth="1"/>
    <col min="14086" max="14086" width="4.140625" customWidth="1"/>
    <col min="14087" max="14087" width="3.85546875" bestFit="1" customWidth="1"/>
    <col min="14088" max="14088" width="3.7109375" customWidth="1"/>
    <col min="14089" max="14089" width="4.140625" customWidth="1"/>
    <col min="14090" max="14090" width="3.42578125" bestFit="1" customWidth="1"/>
    <col min="14091" max="14091" width="4.140625" bestFit="1" customWidth="1"/>
    <col min="14092" max="14092" width="4.28515625" customWidth="1"/>
    <col min="14093" max="14093" width="3.85546875" bestFit="1" customWidth="1"/>
    <col min="14094" max="14094" width="4" bestFit="1" customWidth="1"/>
    <col min="14095" max="14095" width="4.28515625" customWidth="1"/>
    <col min="14096" max="14096" width="11.28515625" customWidth="1"/>
    <col min="14097" max="14097" width="9.85546875" customWidth="1"/>
    <col min="14098" max="14098" width="12.140625" customWidth="1"/>
    <col min="14099" max="14099" width="18.5703125" customWidth="1"/>
    <col min="14337" max="14337" width="43" customWidth="1"/>
    <col min="14338" max="14338" width="23.85546875" customWidth="1"/>
    <col min="14339" max="14339" width="20.7109375" customWidth="1"/>
    <col min="14340" max="14340" width="3.5703125" customWidth="1"/>
    <col min="14341" max="14341" width="4.5703125" customWidth="1"/>
    <col min="14342" max="14342" width="4.140625" customWidth="1"/>
    <col min="14343" max="14343" width="3.85546875" bestFit="1" customWidth="1"/>
    <col min="14344" max="14344" width="3.7109375" customWidth="1"/>
    <col min="14345" max="14345" width="4.140625" customWidth="1"/>
    <col min="14346" max="14346" width="3.42578125" bestFit="1" customWidth="1"/>
    <col min="14347" max="14347" width="4.140625" bestFit="1" customWidth="1"/>
    <col min="14348" max="14348" width="4.28515625" customWidth="1"/>
    <col min="14349" max="14349" width="3.85546875" bestFit="1" customWidth="1"/>
    <col min="14350" max="14350" width="4" bestFit="1" customWidth="1"/>
    <col min="14351" max="14351" width="4.28515625" customWidth="1"/>
    <col min="14352" max="14352" width="11.28515625" customWidth="1"/>
    <col min="14353" max="14353" width="9.85546875" customWidth="1"/>
    <col min="14354" max="14354" width="12.140625" customWidth="1"/>
    <col min="14355" max="14355" width="18.5703125" customWidth="1"/>
    <col min="14593" max="14593" width="43" customWidth="1"/>
    <col min="14594" max="14594" width="23.85546875" customWidth="1"/>
    <col min="14595" max="14595" width="20.7109375" customWidth="1"/>
    <col min="14596" max="14596" width="3.5703125" customWidth="1"/>
    <col min="14597" max="14597" width="4.5703125" customWidth="1"/>
    <col min="14598" max="14598" width="4.140625" customWidth="1"/>
    <col min="14599" max="14599" width="3.85546875" bestFit="1" customWidth="1"/>
    <col min="14600" max="14600" width="3.7109375" customWidth="1"/>
    <col min="14601" max="14601" width="4.140625" customWidth="1"/>
    <col min="14602" max="14602" width="3.42578125" bestFit="1" customWidth="1"/>
    <col min="14603" max="14603" width="4.140625" bestFit="1" customWidth="1"/>
    <col min="14604" max="14604" width="4.28515625" customWidth="1"/>
    <col min="14605" max="14605" width="3.85546875" bestFit="1" customWidth="1"/>
    <col min="14606" max="14606" width="4" bestFit="1" customWidth="1"/>
    <col min="14607" max="14607" width="4.28515625" customWidth="1"/>
    <col min="14608" max="14608" width="11.28515625" customWidth="1"/>
    <col min="14609" max="14609" width="9.85546875" customWidth="1"/>
    <col min="14610" max="14610" width="12.140625" customWidth="1"/>
    <col min="14611" max="14611" width="18.5703125" customWidth="1"/>
    <col min="14849" max="14849" width="43" customWidth="1"/>
    <col min="14850" max="14850" width="23.85546875" customWidth="1"/>
    <col min="14851" max="14851" width="20.7109375" customWidth="1"/>
    <col min="14852" max="14852" width="3.5703125" customWidth="1"/>
    <col min="14853" max="14853" width="4.5703125" customWidth="1"/>
    <col min="14854" max="14854" width="4.140625" customWidth="1"/>
    <col min="14855" max="14855" width="3.85546875" bestFit="1" customWidth="1"/>
    <col min="14856" max="14856" width="3.7109375" customWidth="1"/>
    <col min="14857" max="14857" width="4.140625" customWidth="1"/>
    <col min="14858" max="14858" width="3.42578125" bestFit="1" customWidth="1"/>
    <col min="14859" max="14859" width="4.140625" bestFit="1" customWidth="1"/>
    <col min="14860" max="14860" width="4.28515625" customWidth="1"/>
    <col min="14861" max="14861" width="3.85546875" bestFit="1" customWidth="1"/>
    <col min="14862" max="14862" width="4" bestFit="1" customWidth="1"/>
    <col min="14863" max="14863" width="4.28515625" customWidth="1"/>
    <col min="14864" max="14864" width="11.28515625" customWidth="1"/>
    <col min="14865" max="14865" width="9.85546875" customWidth="1"/>
    <col min="14866" max="14866" width="12.140625" customWidth="1"/>
    <col min="14867" max="14867" width="18.5703125" customWidth="1"/>
    <col min="15105" max="15105" width="43" customWidth="1"/>
    <col min="15106" max="15106" width="23.85546875" customWidth="1"/>
    <col min="15107" max="15107" width="20.7109375" customWidth="1"/>
    <col min="15108" max="15108" width="3.5703125" customWidth="1"/>
    <col min="15109" max="15109" width="4.5703125" customWidth="1"/>
    <col min="15110" max="15110" width="4.140625" customWidth="1"/>
    <col min="15111" max="15111" width="3.85546875" bestFit="1" customWidth="1"/>
    <col min="15112" max="15112" width="3.7109375" customWidth="1"/>
    <col min="15113" max="15113" width="4.140625" customWidth="1"/>
    <col min="15114" max="15114" width="3.42578125" bestFit="1" customWidth="1"/>
    <col min="15115" max="15115" width="4.140625" bestFit="1" customWidth="1"/>
    <col min="15116" max="15116" width="4.28515625" customWidth="1"/>
    <col min="15117" max="15117" width="3.85546875" bestFit="1" customWidth="1"/>
    <col min="15118" max="15118" width="4" bestFit="1" customWidth="1"/>
    <col min="15119" max="15119" width="4.28515625" customWidth="1"/>
    <col min="15120" max="15120" width="11.28515625" customWidth="1"/>
    <col min="15121" max="15121" width="9.85546875" customWidth="1"/>
    <col min="15122" max="15122" width="12.140625" customWidth="1"/>
    <col min="15123" max="15123" width="18.5703125" customWidth="1"/>
    <col min="15361" max="15361" width="43" customWidth="1"/>
    <col min="15362" max="15362" width="23.85546875" customWidth="1"/>
    <col min="15363" max="15363" width="20.7109375" customWidth="1"/>
    <col min="15364" max="15364" width="3.5703125" customWidth="1"/>
    <col min="15365" max="15365" width="4.5703125" customWidth="1"/>
    <col min="15366" max="15366" width="4.140625" customWidth="1"/>
    <col min="15367" max="15367" width="3.85546875" bestFit="1" customWidth="1"/>
    <col min="15368" max="15368" width="3.7109375" customWidth="1"/>
    <col min="15369" max="15369" width="4.140625" customWidth="1"/>
    <col min="15370" max="15370" width="3.42578125" bestFit="1" customWidth="1"/>
    <col min="15371" max="15371" width="4.140625" bestFit="1" customWidth="1"/>
    <col min="15372" max="15372" width="4.28515625" customWidth="1"/>
    <col min="15373" max="15373" width="3.85546875" bestFit="1" customWidth="1"/>
    <col min="15374" max="15374" width="4" bestFit="1" customWidth="1"/>
    <col min="15375" max="15375" width="4.28515625" customWidth="1"/>
    <col min="15376" max="15376" width="11.28515625" customWidth="1"/>
    <col min="15377" max="15377" width="9.85546875" customWidth="1"/>
    <col min="15378" max="15378" width="12.140625" customWidth="1"/>
    <col min="15379" max="15379" width="18.5703125" customWidth="1"/>
    <col min="15617" max="15617" width="43" customWidth="1"/>
    <col min="15618" max="15618" width="23.85546875" customWidth="1"/>
    <col min="15619" max="15619" width="20.7109375" customWidth="1"/>
    <col min="15620" max="15620" width="3.5703125" customWidth="1"/>
    <col min="15621" max="15621" width="4.5703125" customWidth="1"/>
    <col min="15622" max="15622" width="4.140625" customWidth="1"/>
    <col min="15623" max="15623" width="3.85546875" bestFit="1" customWidth="1"/>
    <col min="15624" max="15624" width="3.7109375" customWidth="1"/>
    <col min="15625" max="15625" width="4.140625" customWidth="1"/>
    <col min="15626" max="15626" width="3.42578125" bestFit="1" customWidth="1"/>
    <col min="15627" max="15627" width="4.140625" bestFit="1" customWidth="1"/>
    <col min="15628" max="15628" width="4.28515625" customWidth="1"/>
    <col min="15629" max="15629" width="3.85546875" bestFit="1" customWidth="1"/>
    <col min="15630" max="15630" width="4" bestFit="1" customWidth="1"/>
    <col min="15631" max="15631" width="4.28515625" customWidth="1"/>
    <col min="15632" max="15632" width="11.28515625" customWidth="1"/>
    <col min="15633" max="15633" width="9.85546875" customWidth="1"/>
    <col min="15634" max="15634" width="12.140625" customWidth="1"/>
    <col min="15635" max="15635" width="18.5703125" customWidth="1"/>
    <col min="15873" max="15873" width="43" customWidth="1"/>
    <col min="15874" max="15874" width="23.85546875" customWidth="1"/>
    <col min="15875" max="15875" width="20.7109375" customWidth="1"/>
    <col min="15876" max="15876" width="3.5703125" customWidth="1"/>
    <col min="15877" max="15877" width="4.5703125" customWidth="1"/>
    <col min="15878" max="15878" width="4.140625" customWidth="1"/>
    <col min="15879" max="15879" width="3.85546875" bestFit="1" customWidth="1"/>
    <col min="15880" max="15880" width="3.7109375" customWidth="1"/>
    <col min="15881" max="15881" width="4.140625" customWidth="1"/>
    <col min="15882" max="15882" width="3.42578125" bestFit="1" customWidth="1"/>
    <col min="15883" max="15883" width="4.140625" bestFit="1" customWidth="1"/>
    <col min="15884" max="15884" width="4.28515625" customWidth="1"/>
    <col min="15885" max="15885" width="3.85546875" bestFit="1" customWidth="1"/>
    <col min="15886" max="15886" width="4" bestFit="1" customWidth="1"/>
    <col min="15887" max="15887" width="4.28515625" customWidth="1"/>
    <col min="15888" max="15888" width="11.28515625" customWidth="1"/>
    <col min="15889" max="15889" width="9.85546875" customWidth="1"/>
    <col min="15890" max="15890" width="12.140625" customWidth="1"/>
    <col min="15891" max="15891" width="18.5703125" customWidth="1"/>
    <col min="16129" max="16129" width="43" customWidth="1"/>
    <col min="16130" max="16130" width="23.85546875" customWidth="1"/>
    <col min="16131" max="16131" width="20.7109375" customWidth="1"/>
    <col min="16132" max="16132" width="3.5703125" customWidth="1"/>
    <col min="16133" max="16133" width="4.5703125" customWidth="1"/>
    <col min="16134" max="16134" width="4.140625" customWidth="1"/>
    <col min="16135" max="16135" width="3.85546875" bestFit="1" customWidth="1"/>
    <col min="16136" max="16136" width="3.7109375" customWidth="1"/>
    <col min="16137" max="16137" width="4.140625" customWidth="1"/>
    <col min="16138" max="16138" width="3.42578125" bestFit="1" customWidth="1"/>
    <col min="16139" max="16139" width="4.140625" bestFit="1" customWidth="1"/>
    <col min="16140" max="16140" width="4.28515625" customWidth="1"/>
    <col min="16141" max="16141" width="3.85546875" bestFit="1" customWidth="1"/>
    <col min="16142" max="16142" width="4" bestFit="1" customWidth="1"/>
    <col min="16143" max="16143" width="4.28515625" customWidth="1"/>
    <col min="16144" max="16144" width="11.28515625" customWidth="1"/>
    <col min="16145" max="16145" width="9.85546875" customWidth="1"/>
    <col min="16146" max="16146" width="12.140625" customWidth="1"/>
    <col min="16147" max="16147" width="18.5703125" customWidth="1"/>
  </cols>
  <sheetData>
    <row r="2" spans="1:20" ht="19.5" x14ac:dyDescent="0.25">
      <c r="A2" s="1395" t="s">
        <v>0</v>
      </c>
      <c r="B2" s="1395"/>
      <c r="C2" s="1395"/>
      <c r="D2" s="1395"/>
      <c r="E2" s="1395"/>
      <c r="F2" s="1395"/>
      <c r="G2" s="1395"/>
      <c r="H2" s="1395"/>
      <c r="I2" s="1395"/>
      <c r="J2" s="1395"/>
      <c r="K2" s="1395"/>
      <c r="L2" s="1395"/>
      <c r="M2" s="1395"/>
      <c r="N2" s="1395"/>
      <c r="O2" s="1395"/>
      <c r="P2" s="1395"/>
      <c r="Q2" s="1395"/>
      <c r="R2" s="1395"/>
      <c r="S2" s="1395"/>
    </row>
    <row r="3" spans="1:20" ht="20.25" x14ac:dyDescent="0.25">
      <c r="A3" s="1396" t="s">
        <v>203</v>
      </c>
      <c r="B3" s="1396"/>
      <c r="C3" s="1396"/>
      <c r="D3" s="1396"/>
      <c r="E3" s="1396"/>
      <c r="F3" s="1396"/>
      <c r="G3" s="1396"/>
      <c r="H3" s="1396"/>
      <c r="I3" s="1396"/>
      <c r="J3" s="1396"/>
      <c r="K3" s="1396"/>
      <c r="L3" s="1396"/>
      <c r="M3" s="1396"/>
      <c r="N3" s="1396"/>
      <c r="O3" s="1396"/>
      <c r="P3" s="1396"/>
      <c r="Q3" s="1396"/>
      <c r="R3" s="1396"/>
      <c r="S3" s="1396"/>
    </row>
    <row r="4" spans="1:20" ht="20.25" x14ac:dyDescent="0.3">
      <c r="A4" s="1397" t="s">
        <v>2</v>
      </c>
      <c r="B4" s="1397"/>
      <c r="C4" s="1397"/>
      <c r="D4" s="1397"/>
      <c r="E4" s="1397"/>
      <c r="F4" s="1397"/>
      <c r="G4" s="1397"/>
      <c r="H4" s="1397"/>
      <c r="I4" s="1397"/>
      <c r="J4" s="1397"/>
      <c r="K4" s="1397"/>
      <c r="L4" s="1397"/>
      <c r="M4" s="1397"/>
      <c r="N4" s="1397"/>
      <c r="O4" s="1397"/>
      <c r="P4" s="1397"/>
      <c r="Q4" s="1397"/>
      <c r="R4" s="1397"/>
      <c r="S4" s="1397"/>
    </row>
    <row r="5" spans="1:20" s="93" customFormat="1" ht="21" customHeight="1" x14ac:dyDescent="0.3">
      <c r="A5" s="91" t="s">
        <v>204</v>
      </c>
      <c r="B5" s="92"/>
      <c r="C5" s="1398"/>
      <c r="D5" s="1398"/>
      <c r="E5" s="1398"/>
      <c r="F5" s="1398"/>
      <c r="G5" s="1398"/>
      <c r="H5" s="1398"/>
      <c r="I5" s="1398"/>
      <c r="J5" s="1398"/>
      <c r="K5" s="1398"/>
      <c r="L5" s="92"/>
      <c r="M5" s="92"/>
      <c r="N5" s="92"/>
      <c r="O5" s="92"/>
      <c r="P5" s="92"/>
      <c r="Q5" s="92"/>
      <c r="R5" s="92"/>
      <c r="S5" s="92"/>
    </row>
    <row r="6" spans="1:20" s="96" customFormat="1" ht="23.25" customHeight="1" x14ac:dyDescent="0.25">
      <c r="A6" s="94" t="s">
        <v>205</v>
      </c>
      <c r="B6" s="94"/>
      <c r="C6" s="95"/>
      <c r="D6" s="95"/>
      <c r="E6" s="95"/>
      <c r="F6" s="95"/>
      <c r="G6" s="95"/>
      <c r="H6" s="95"/>
      <c r="I6" s="95"/>
      <c r="J6" s="95"/>
      <c r="K6" s="95"/>
      <c r="L6" s="94"/>
      <c r="M6" s="94"/>
      <c r="N6" s="94"/>
      <c r="O6" s="94"/>
      <c r="P6" s="94"/>
      <c r="Q6" s="94"/>
      <c r="R6" s="94"/>
      <c r="S6" s="94"/>
    </row>
    <row r="7" spans="1:20" s="8" customFormat="1" ht="18.75" x14ac:dyDescent="0.3">
      <c r="A7" s="42" t="s">
        <v>206</v>
      </c>
      <c r="B7" s="42"/>
      <c r="C7" s="46"/>
      <c r="D7" s="42"/>
      <c r="E7" s="42"/>
      <c r="F7" s="42"/>
      <c r="G7" s="42"/>
      <c r="H7" s="41"/>
      <c r="I7" s="41"/>
      <c r="J7" s="41"/>
      <c r="K7" s="41"/>
      <c r="L7" s="41"/>
      <c r="M7" s="41"/>
      <c r="N7" s="41"/>
      <c r="O7" s="41"/>
      <c r="P7" s="41"/>
      <c r="Q7" s="41"/>
      <c r="R7" s="41"/>
      <c r="S7" s="47"/>
    </row>
    <row r="8" spans="1:20" s="1" customFormat="1" ht="30" customHeight="1" x14ac:dyDescent="0.25">
      <c r="A8" s="97" t="s">
        <v>207</v>
      </c>
      <c r="B8" s="97"/>
      <c r="C8" s="94"/>
      <c r="D8" s="94"/>
      <c r="E8" s="94"/>
      <c r="F8" s="94"/>
      <c r="G8" s="94"/>
      <c r="H8" s="94"/>
      <c r="I8" s="94"/>
      <c r="J8" s="94"/>
      <c r="K8" s="94"/>
      <c r="L8" s="94"/>
      <c r="M8" s="94"/>
      <c r="N8" s="94"/>
      <c r="O8" s="94"/>
      <c r="P8" s="98"/>
      <c r="Q8" s="94"/>
      <c r="R8" s="94"/>
      <c r="S8" s="99"/>
    </row>
    <row r="9" spans="1:20" ht="15" customHeight="1" x14ac:dyDescent="0.25">
      <c r="A9" s="1394" t="s">
        <v>208</v>
      </c>
      <c r="B9" s="1394" t="s">
        <v>8</v>
      </c>
      <c r="C9" s="1394" t="s">
        <v>209</v>
      </c>
      <c r="D9" s="1393" t="s">
        <v>210</v>
      </c>
      <c r="E9" s="1393"/>
      <c r="F9" s="1393"/>
      <c r="G9" s="1393" t="s">
        <v>11</v>
      </c>
      <c r="H9" s="1393"/>
      <c r="I9" s="1393"/>
      <c r="J9" s="1393" t="s">
        <v>12</v>
      </c>
      <c r="K9" s="1393"/>
      <c r="L9" s="1393"/>
      <c r="M9" s="1393" t="s">
        <v>13</v>
      </c>
      <c r="N9" s="1393"/>
      <c r="O9" s="1393"/>
      <c r="P9" s="1394" t="s">
        <v>211</v>
      </c>
      <c r="Q9" s="1394"/>
      <c r="R9" s="1394"/>
      <c r="S9" s="1394" t="s">
        <v>15</v>
      </c>
    </row>
    <row r="10" spans="1:20" x14ac:dyDescent="0.25">
      <c r="A10" s="1394"/>
      <c r="B10" s="1394"/>
      <c r="C10" s="1394"/>
      <c r="D10" s="100" t="s">
        <v>16</v>
      </c>
      <c r="E10" s="100" t="s">
        <v>17</v>
      </c>
      <c r="F10" s="100" t="s">
        <v>18</v>
      </c>
      <c r="G10" s="100" t="s">
        <v>19</v>
      </c>
      <c r="H10" s="100" t="s">
        <v>20</v>
      </c>
      <c r="I10" s="100" t="s">
        <v>21</v>
      </c>
      <c r="J10" s="100" t="s">
        <v>22</v>
      </c>
      <c r="K10" s="100" t="s">
        <v>23</v>
      </c>
      <c r="L10" s="100" t="s">
        <v>24</v>
      </c>
      <c r="M10" s="100" t="s">
        <v>25</v>
      </c>
      <c r="N10" s="100" t="s">
        <v>26</v>
      </c>
      <c r="O10" s="100" t="s">
        <v>27</v>
      </c>
      <c r="P10" s="100" t="s">
        <v>28</v>
      </c>
      <c r="Q10" s="100" t="s">
        <v>212</v>
      </c>
      <c r="R10" s="100" t="s">
        <v>30</v>
      </c>
      <c r="S10" s="1394"/>
    </row>
    <row r="11" spans="1:20" ht="54.75" customHeight="1" x14ac:dyDescent="0.3">
      <c r="A11" s="49" t="s">
        <v>31</v>
      </c>
      <c r="B11" s="49" t="s">
        <v>32</v>
      </c>
      <c r="C11" s="50">
        <v>0.9</v>
      </c>
      <c r="D11" s="49"/>
      <c r="E11" s="49"/>
      <c r="F11" s="49"/>
      <c r="G11" s="49"/>
      <c r="H11" s="49"/>
      <c r="I11" s="49"/>
      <c r="J11" s="49"/>
      <c r="K11" s="49"/>
      <c r="L11" s="49"/>
      <c r="M11" s="49"/>
      <c r="N11" s="49"/>
      <c r="O11" s="49"/>
      <c r="P11" s="49"/>
      <c r="Q11" s="49"/>
      <c r="R11" s="49"/>
      <c r="S11" s="49"/>
      <c r="T11" s="48"/>
    </row>
    <row r="12" spans="1:20" s="107" customFormat="1" ht="65.25" customHeight="1" x14ac:dyDescent="0.3">
      <c r="A12" s="101" t="s">
        <v>213</v>
      </c>
      <c r="B12" s="102" t="s">
        <v>214</v>
      </c>
      <c r="C12" s="103" t="s">
        <v>215</v>
      </c>
      <c r="D12" s="104"/>
      <c r="E12" s="104"/>
      <c r="F12" s="104"/>
      <c r="G12" s="104"/>
      <c r="H12" s="104"/>
      <c r="I12" s="104"/>
      <c r="J12" s="104"/>
      <c r="K12" s="104"/>
      <c r="L12" s="104"/>
      <c r="M12" s="104"/>
      <c r="N12" s="104"/>
      <c r="O12" s="104"/>
      <c r="P12" s="105">
        <f>P14+P15+P16+P23+P32</f>
        <v>632879</v>
      </c>
      <c r="Q12" s="106"/>
      <c r="R12" s="106"/>
      <c r="S12" s="106"/>
    </row>
    <row r="13" spans="1:20" s="107" customFormat="1" ht="42.75" x14ac:dyDescent="0.25">
      <c r="A13" s="108" t="s">
        <v>216</v>
      </c>
      <c r="B13" s="109" t="s">
        <v>217</v>
      </c>
      <c r="C13" s="109" t="s">
        <v>218</v>
      </c>
      <c r="D13" s="110"/>
      <c r="E13" s="111"/>
      <c r="F13" s="111"/>
      <c r="G13" s="112"/>
      <c r="H13" s="112"/>
      <c r="I13" s="113"/>
      <c r="J13" s="113"/>
      <c r="K13" s="113"/>
      <c r="L13" s="113"/>
      <c r="M13" s="113"/>
      <c r="N13" s="113"/>
      <c r="O13" s="113"/>
      <c r="P13" s="114"/>
      <c r="Q13" s="115"/>
      <c r="R13" s="116"/>
      <c r="S13" s="117"/>
    </row>
    <row r="14" spans="1:20" s="107" customFormat="1" ht="54" x14ac:dyDescent="0.25">
      <c r="A14" s="118" t="s">
        <v>219</v>
      </c>
      <c r="B14" s="109" t="s">
        <v>220</v>
      </c>
      <c r="C14" s="109" t="s">
        <v>221</v>
      </c>
      <c r="D14" s="110"/>
      <c r="E14" s="111"/>
      <c r="F14" s="111"/>
      <c r="G14" s="112"/>
      <c r="H14" s="112"/>
      <c r="I14" s="113"/>
      <c r="J14" s="112"/>
      <c r="K14" s="112"/>
      <c r="L14" s="112"/>
      <c r="M14" s="112"/>
      <c r="N14" s="112"/>
      <c r="O14" s="112"/>
      <c r="P14" s="114"/>
      <c r="Q14" s="115"/>
      <c r="R14" s="119"/>
      <c r="S14" s="120" t="s">
        <v>222</v>
      </c>
      <c r="T14" s="121"/>
    </row>
    <row r="15" spans="1:20" s="107" customFormat="1" ht="45" customHeight="1" x14ac:dyDescent="0.25">
      <c r="A15" s="122" t="s">
        <v>223</v>
      </c>
      <c r="B15" s="109" t="s">
        <v>224</v>
      </c>
      <c r="C15" s="109" t="s">
        <v>225</v>
      </c>
      <c r="D15" s="110"/>
      <c r="E15" s="111"/>
      <c r="F15" s="111"/>
      <c r="G15" s="112"/>
      <c r="H15" s="112"/>
      <c r="I15" s="113"/>
      <c r="J15" s="112"/>
      <c r="K15" s="112"/>
      <c r="L15" s="112"/>
      <c r="M15" s="112"/>
      <c r="N15" s="112"/>
      <c r="O15" s="112"/>
      <c r="P15" s="114"/>
      <c r="Q15" s="115"/>
      <c r="R15" s="119"/>
      <c r="S15" s="120" t="s">
        <v>222</v>
      </c>
    </row>
    <row r="16" spans="1:20" s="107" customFormat="1" ht="28.5" x14ac:dyDescent="0.25">
      <c r="A16" s="108" t="s">
        <v>226</v>
      </c>
      <c r="B16" s="109" t="s">
        <v>227</v>
      </c>
      <c r="C16" s="109" t="s">
        <v>228</v>
      </c>
      <c r="D16" s="113"/>
      <c r="E16" s="112"/>
      <c r="F16" s="113"/>
      <c r="G16" s="112"/>
      <c r="H16" s="112"/>
      <c r="I16" s="113"/>
      <c r="J16" s="112"/>
      <c r="K16" s="112"/>
      <c r="L16" s="113"/>
      <c r="M16" s="112"/>
      <c r="N16" s="112"/>
      <c r="O16" s="113"/>
      <c r="P16" s="114">
        <f>+[3]insumos!C61+[3]insumos!C59</f>
        <v>43200</v>
      </c>
      <c r="Q16" s="115"/>
      <c r="R16" s="116"/>
      <c r="S16" s="120" t="s">
        <v>229</v>
      </c>
    </row>
    <row r="17" spans="1:19" s="107" customFormat="1" ht="28.5" x14ac:dyDescent="0.25">
      <c r="A17" s="122" t="s">
        <v>230</v>
      </c>
      <c r="B17" s="109" t="s">
        <v>231</v>
      </c>
      <c r="C17" s="109" t="s">
        <v>228</v>
      </c>
      <c r="D17" s="123"/>
      <c r="E17" s="110"/>
      <c r="F17" s="124"/>
      <c r="G17" s="112"/>
      <c r="H17" s="112"/>
      <c r="I17" s="110"/>
      <c r="J17" s="112"/>
      <c r="K17" s="112"/>
      <c r="L17" s="113"/>
      <c r="M17" s="125"/>
      <c r="N17" s="112"/>
      <c r="O17" s="113"/>
      <c r="P17" s="126"/>
      <c r="Q17" s="115"/>
      <c r="R17" s="116"/>
      <c r="S17" s="120" t="s">
        <v>229</v>
      </c>
    </row>
    <row r="18" spans="1:19" s="107" customFormat="1" ht="28.5" x14ac:dyDescent="0.25">
      <c r="A18" s="122" t="s">
        <v>232</v>
      </c>
      <c r="B18" s="109" t="s">
        <v>231</v>
      </c>
      <c r="C18" s="109" t="s">
        <v>228</v>
      </c>
      <c r="D18" s="127"/>
      <c r="E18" s="128"/>
      <c r="F18" s="113"/>
      <c r="G18" s="110"/>
      <c r="H18" s="112"/>
      <c r="I18" s="113"/>
      <c r="J18" s="112"/>
      <c r="K18" s="112"/>
      <c r="L18" s="123"/>
      <c r="M18" s="110"/>
      <c r="N18" s="112"/>
      <c r="O18" s="113"/>
      <c r="P18" s="126"/>
      <c r="Q18" s="115"/>
      <c r="R18" s="116"/>
      <c r="S18" s="120" t="s">
        <v>229</v>
      </c>
    </row>
    <row r="19" spans="1:19" s="107" customFormat="1" ht="40.5" x14ac:dyDescent="0.25">
      <c r="A19" s="122" t="s">
        <v>233</v>
      </c>
      <c r="B19" s="109" t="s">
        <v>231</v>
      </c>
      <c r="C19" s="109" t="s">
        <v>228</v>
      </c>
      <c r="D19" s="113"/>
      <c r="E19" s="112"/>
      <c r="F19" s="113"/>
      <c r="G19" s="112"/>
      <c r="H19" s="110"/>
      <c r="I19" s="123"/>
      <c r="J19" s="129"/>
      <c r="K19" s="112"/>
      <c r="L19" s="113"/>
      <c r="M19" s="112"/>
      <c r="N19" s="112"/>
      <c r="O19" s="113"/>
      <c r="P19" s="126"/>
      <c r="Q19" s="115"/>
      <c r="R19" s="116"/>
      <c r="S19" s="120" t="s">
        <v>234</v>
      </c>
    </row>
    <row r="20" spans="1:19" s="107" customFormat="1" ht="55.5" customHeight="1" x14ac:dyDescent="0.25">
      <c r="A20" s="122" t="s">
        <v>235</v>
      </c>
      <c r="B20" s="109" t="s">
        <v>231</v>
      </c>
      <c r="C20" s="109" t="s">
        <v>228</v>
      </c>
      <c r="D20" s="113"/>
      <c r="E20" s="112"/>
      <c r="F20" s="113"/>
      <c r="G20" s="129"/>
      <c r="H20" s="112"/>
      <c r="I20" s="113"/>
      <c r="J20" s="112"/>
      <c r="K20" s="110"/>
      <c r="L20" s="113"/>
      <c r="M20" s="112"/>
      <c r="N20" s="112"/>
      <c r="O20" s="113"/>
      <c r="P20" s="126"/>
      <c r="Q20" s="115"/>
      <c r="R20" s="116"/>
      <c r="S20" s="120" t="s">
        <v>236</v>
      </c>
    </row>
    <row r="21" spans="1:19" s="107" customFormat="1" ht="40.5" x14ac:dyDescent="0.3">
      <c r="A21" s="108" t="s">
        <v>237</v>
      </c>
      <c r="B21" s="109" t="s">
        <v>238</v>
      </c>
      <c r="C21" s="109" t="s">
        <v>239</v>
      </c>
      <c r="D21" s="111"/>
      <c r="E21" s="112"/>
      <c r="F21" s="130"/>
      <c r="G21" s="112"/>
      <c r="H21" s="112"/>
      <c r="I21" s="113"/>
      <c r="J21" s="112"/>
      <c r="K21" s="112"/>
      <c r="L21" s="112"/>
      <c r="M21" s="112"/>
      <c r="N21" s="112"/>
      <c r="O21" s="112"/>
      <c r="P21" s="114"/>
      <c r="Q21" s="115"/>
      <c r="R21" s="116"/>
      <c r="S21" s="120" t="s">
        <v>240</v>
      </c>
    </row>
    <row r="22" spans="1:19" s="107" customFormat="1" ht="40.5" x14ac:dyDescent="0.3">
      <c r="A22" s="108" t="s">
        <v>241</v>
      </c>
      <c r="B22" s="109" t="s">
        <v>242</v>
      </c>
      <c r="C22" s="109" t="s">
        <v>243</v>
      </c>
      <c r="D22" s="111"/>
      <c r="E22" s="129"/>
      <c r="F22" s="131"/>
      <c r="G22" s="112"/>
      <c r="H22" s="112"/>
      <c r="I22" s="113"/>
      <c r="J22" s="112"/>
      <c r="K22" s="112"/>
      <c r="L22" s="112"/>
      <c r="M22" s="112"/>
      <c r="N22" s="112"/>
      <c r="O22" s="112"/>
      <c r="P22" s="114"/>
      <c r="Q22" s="115"/>
      <c r="R22" s="116"/>
      <c r="S22" s="120" t="s">
        <v>240</v>
      </c>
    </row>
    <row r="23" spans="1:19" ht="48.75" customHeight="1" x14ac:dyDescent="0.3">
      <c r="A23" s="108" t="s">
        <v>244</v>
      </c>
      <c r="B23" s="109" t="s">
        <v>245</v>
      </c>
      <c r="C23" s="109" t="s">
        <v>246</v>
      </c>
      <c r="D23" s="113"/>
      <c r="E23" s="110"/>
      <c r="F23" s="113"/>
      <c r="G23" s="112"/>
      <c r="H23" s="112"/>
      <c r="I23" s="132"/>
      <c r="J23" s="112"/>
      <c r="K23" s="112"/>
      <c r="L23" s="113"/>
      <c r="M23" s="112"/>
      <c r="N23" s="112"/>
      <c r="O23" s="113"/>
      <c r="P23" s="114">
        <f>'[3]Presupuesto 2022'!E36</f>
        <v>45000</v>
      </c>
      <c r="Q23" s="115"/>
      <c r="R23" s="116"/>
      <c r="S23" s="120" t="s">
        <v>247</v>
      </c>
    </row>
    <row r="24" spans="1:19" ht="48" customHeight="1" x14ac:dyDescent="0.3">
      <c r="A24" s="122" t="s">
        <v>248</v>
      </c>
      <c r="B24" s="109" t="s">
        <v>245</v>
      </c>
      <c r="C24" s="109" t="s">
        <v>246</v>
      </c>
      <c r="D24" s="113"/>
      <c r="E24" s="111"/>
      <c r="F24" s="113"/>
      <c r="G24" s="112"/>
      <c r="H24" s="112"/>
      <c r="I24" s="132"/>
      <c r="J24" s="112"/>
      <c r="K24" s="112"/>
      <c r="L24" s="113"/>
      <c r="M24" s="112"/>
      <c r="N24" s="112"/>
      <c r="O24" s="113"/>
      <c r="P24" s="133"/>
      <c r="Q24" s="115"/>
      <c r="R24" s="116"/>
      <c r="S24" s="120" t="s">
        <v>247</v>
      </c>
    </row>
    <row r="25" spans="1:19" ht="45.75" customHeight="1" x14ac:dyDescent="0.3">
      <c r="A25" s="122" t="s">
        <v>249</v>
      </c>
      <c r="B25" s="109" t="s">
        <v>250</v>
      </c>
      <c r="C25" s="109" t="s">
        <v>251</v>
      </c>
      <c r="D25" s="113"/>
      <c r="E25" s="111"/>
      <c r="F25" s="113"/>
      <c r="G25" s="112"/>
      <c r="H25" s="112"/>
      <c r="I25" s="132"/>
      <c r="J25" s="112"/>
      <c r="K25" s="112"/>
      <c r="L25" s="113"/>
      <c r="M25" s="112"/>
      <c r="N25" s="112"/>
      <c r="O25" s="113"/>
      <c r="P25" s="114"/>
      <c r="Q25" s="115"/>
      <c r="R25" s="116"/>
      <c r="S25" s="120" t="s">
        <v>247</v>
      </c>
    </row>
    <row r="26" spans="1:19" ht="45.75" customHeight="1" x14ac:dyDescent="0.3">
      <c r="A26" s="122" t="s">
        <v>252</v>
      </c>
      <c r="B26" s="109" t="s">
        <v>253</v>
      </c>
      <c r="C26" s="109" t="s">
        <v>251</v>
      </c>
      <c r="D26" s="113"/>
      <c r="E26" s="110"/>
      <c r="F26" s="124"/>
      <c r="G26" s="134"/>
      <c r="H26" s="134"/>
      <c r="I26" s="132"/>
      <c r="J26" s="112"/>
      <c r="K26" s="112"/>
      <c r="L26" s="113"/>
      <c r="M26" s="112"/>
      <c r="N26" s="112"/>
      <c r="O26" s="113"/>
      <c r="P26" s="114"/>
      <c r="Q26" s="115"/>
      <c r="R26" s="116"/>
      <c r="S26" s="120" t="s">
        <v>254</v>
      </c>
    </row>
    <row r="27" spans="1:19" ht="45.75" customHeight="1" x14ac:dyDescent="0.3">
      <c r="A27" s="122" t="s">
        <v>255</v>
      </c>
      <c r="B27" s="109" t="s">
        <v>256</v>
      </c>
      <c r="C27" s="109" t="s">
        <v>257</v>
      </c>
      <c r="D27" s="113"/>
      <c r="E27" s="110"/>
      <c r="F27" s="124"/>
      <c r="G27" s="112"/>
      <c r="H27" s="112"/>
      <c r="I27" s="132"/>
      <c r="J27" s="112"/>
      <c r="K27" s="112"/>
      <c r="L27" s="113"/>
      <c r="M27" s="112"/>
      <c r="N27" s="112"/>
      <c r="O27" s="113"/>
      <c r="P27" s="114"/>
      <c r="Q27" s="115"/>
      <c r="R27" s="116"/>
      <c r="S27" s="120" t="s">
        <v>258</v>
      </c>
    </row>
    <row r="28" spans="1:19" ht="54" x14ac:dyDescent="0.3">
      <c r="A28" s="122" t="s">
        <v>259</v>
      </c>
      <c r="B28" s="109" t="s">
        <v>260</v>
      </c>
      <c r="C28" s="132" t="s">
        <v>251</v>
      </c>
      <c r="D28" s="113"/>
      <c r="E28" s="112"/>
      <c r="F28" s="113"/>
      <c r="G28" s="129"/>
      <c r="H28" s="112"/>
      <c r="I28" s="113"/>
      <c r="J28" s="112"/>
      <c r="K28" s="135"/>
      <c r="L28" s="113"/>
      <c r="M28" s="112"/>
      <c r="N28" s="112"/>
      <c r="O28" s="113"/>
      <c r="P28" s="126"/>
      <c r="Q28" s="115"/>
      <c r="R28" s="116"/>
      <c r="S28" s="120" t="s">
        <v>247</v>
      </c>
    </row>
    <row r="29" spans="1:19" ht="81" x14ac:dyDescent="0.3">
      <c r="A29" s="108" t="s">
        <v>261</v>
      </c>
      <c r="B29" s="136" t="s">
        <v>262</v>
      </c>
      <c r="C29" s="137" t="s">
        <v>263</v>
      </c>
      <c r="D29" s="110"/>
      <c r="E29" s="112"/>
      <c r="F29" s="113"/>
      <c r="G29" s="112"/>
      <c r="H29" s="112"/>
      <c r="I29" s="132"/>
      <c r="J29" s="112"/>
      <c r="K29" s="112"/>
      <c r="L29" s="113"/>
      <c r="M29" s="112"/>
      <c r="N29" s="112"/>
      <c r="O29" s="113"/>
      <c r="P29" s="114"/>
      <c r="Q29" s="115"/>
      <c r="R29" s="116"/>
      <c r="S29" s="120" t="s">
        <v>264</v>
      </c>
    </row>
    <row r="30" spans="1:19" ht="81" x14ac:dyDescent="0.3">
      <c r="A30" s="137" t="s">
        <v>265</v>
      </c>
      <c r="B30" s="109" t="s">
        <v>266</v>
      </c>
      <c r="C30" s="109" t="s">
        <v>267</v>
      </c>
      <c r="D30" s="111"/>
      <c r="E30" s="112"/>
      <c r="F30" s="113"/>
      <c r="G30" s="112"/>
      <c r="H30" s="112"/>
      <c r="I30" s="132"/>
      <c r="J30" s="112"/>
      <c r="K30" s="129"/>
      <c r="L30" s="113"/>
      <c r="M30" s="112"/>
      <c r="N30" s="112"/>
      <c r="O30" s="113"/>
      <c r="P30" s="114"/>
      <c r="Q30" s="115"/>
      <c r="R30" s="116"/>
      <c r="S30" s="120" t="s">
        <v>264</v>
      </c>
    </row>
    <row r="31" spans="1:19" ht="81" x14ac:dyDescent="0.3">
      <c r="A31" s="137" t="s">
        <v>268</v>
      </c>
      <c r="B31" s="109" t="s">
        <v>269</v>
      </c>
      <c r="C31" s="109" t="s">
        <v>270</v>
      </c>
      <c r="D31" s="111"/>
      <c r="E31" s="112"/>
      <c r="F31" s="113"/>
      <c r="G31" s="112"/>
      <c r="H31" s="112"/>
      <c r="I31" s="132"/>
      <c r="J31" s="112"/>
      <c r="K31" s="129"/>
      <c r="L31" s="113"/>
      <c r="M31" s="112"/>
      <c r="N31" s="112"/>
      <c r="O31" s="113"/>
      <c r="P31" s="114"/>
      <c r="Q31" s="115"/>
      <c r="R31" s="116"/>
      <c r="S31" s="120" t="s">
        <v>264</v>
      </c>
    </row>
    <row r="32" spans="1:19" ht="99.75" x14ac:dyDescent="0.3">
      <c r="A32" s="138" t="s">
        <v>271</v>
      </c>
      <c r="B32" s="109" t="s">
        <v>272</v>
      </c>
      <c r="C32" s="109" t="s">
        <v>273</v>
      </c>
      <c r="D32" s="111"/>
      <c r="E32" s="129"/>
      <c r="F32" s="124"/>
      <c r="G32" s="129"/>
      <c r="H32" s="129"/>
      <c r="I32" s="139"/>
      <c r="J32" s="129"/>
      <c r="K32" s="129"/>
      <c r="L32" s="124"/>
      <c r="M32" s="129"/>
      <c r="N32" s="129"/>
      <c r="O32" s="124"/>
      <c r="P32" s="140">
        <v>544679</v>
      </c>
      <c r="Q32" s="115"/>
      <c r="R32" s="116"/>
      <c r="S32" s="120" t="s">
        <v>274</v>
      </c>
    </row>
    <row r="33" spans="1:19" ht="54.75" thickBot="1" x14ac:dyDescent="0.35">
      <c r="A33" s="108" t="s">
        <v>275</v>
      </c>
      <c r="B33" s="109" t="s">
        <v>276</v>
      </c>
      <c r="C33" s="141"/>
      <c r="D33" s="110"/>
      <c r="E33" s="134"/>
      <c r="F33" s="123"/>
      <c r="G33" s="129"/>
      <c r="H33" s="134"/>
      <c r="I33" s="132"/>
      <c r="J33" s="112"/>
      <c r="K33" s="112"/>
      <c r="L33" s="124"/>
      <c r="M33" s="134"/>
      <c r="N33" s="112"/>
      <c r="O33" s="113"/>
      <c r="P33" s="140"/>
      <c r="Q33" s="115"/>
      <c r="R33" s="116"/>
      <c r="S33" s="142" t="s">
        <v>277</v>
      </c>
    </row>
    <row r="34" spans="1:19" ht="16.5" thickBot="1" x14ac:dyDescent="0.35">
      <c r="A34" s="133"/>
      <c r="B34" s="133"/>
      <c r="C34" s="133"/>
      <c r="D34" s="133"/>
      <c r="E34" s="133"/>
      <c r="F34" s="133"/>
      <c r="G34" s="133"/>
      <c r="H34" s="133"/>
      <c r="I34" s="133"/>
      <c r="J34" s="133"/>
      <c r="K34" s="133"/>
      <c r="L34" s="133"/>
      <c r="M34" s="133"/>
      <c r="N34" s="133"/>
      <c r="O34" s="133"/>
      <c r="P34" s="143">
        <f>P14+P15+P16+P23+P32</f>
        <v>632879</v>
      </c>
      <c r="Q34" s="133"/>
      <c r="R34" s="144"/>
      <c r="S34" s="133"/>
    </row>
    <row r="35" spans="1:19" ht="15.75" x14ac:dyDescent="0.25">
      <c r="A35" s="145"/>
      <c r="B35" s="145"/>
      <c r="C35" s="145"/>
      <c r="D35" s="145"/>
      <c r="E35" s="145"/>
      <c r="F35" s="145"/>
      <c r="G35" s="145"/>
      <c r="H35" s="145"/>
      <c r="I35" s="145"/>
      <c r="J35" s="145"/>
      <c r="K35" s="145"/>
      <c r="L35" s="145"/>
      <c r="M35" s="145"/>
      <c r="N35" s="145"/>
      <c r="O35" s="145"/>
      <c r="P35" s="146"/>
      <c r="Q35" s="145"/>
      <c r="R35" s="147"/>
    </row>
  </sheetData>
  <mergeCells count="13">
    <mergeCell ref="M9:O9"/>
    <mergeCell ref="P9:R9"/>
    <mergeCell ref="S9:S10"/>
    <mergeCell ref="A2:S2"/>
    <mergeCell ref="A3:S3"/>
    <mergeCell ref="A4:S4"/>
    <mergeCell ref="C5:K5"/>
    <mergeCell ref="A9:A10"/>
    <mergeCell ref="B9:B10"/>
    <mergeCell ref="C9:C10"/>
    <mergeCell ref="D9:F9"/>
    <mergeCell ref="G9:I9"/>
    <mergeCell ref="J9:L9"/>
  </mergeCells>
  <printOptions horizontalCentered="1"/>
  <pageMargins left="0.19685039370078741" right="0.23622047244094491" top="0.55118110236220474" bottom="0.55118110236220474" header="0.11811023622047245" footer="0.19685039370078741"/>
  <pageSetup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1"/>
  <sheetViews>
    <sheetView zoomScale="80" zoomScaleNormal="80" workbookViewId="0">
      <selection activeCell="A12" sqref="A12:S30"/>
    </sheetView>
  </sheetViews>
  <sheetFormatPr baseColWidth="10" defaultRowHeight="15" x14ac:dyDescent="0.25"/>
  <cols>
    <col min="1" max="1" width="50.85546875" customWidth="1"/>
    <col min="2" max="2" width="27.140625" customWidth="1"/>
    <col min="3" max="3" width="18.7109375" customWidth="1"/>
    <col min="4" max="4" width="6.85546875" bestFit="1" customWidth="1"/>
    <col min="5" max="5" width="3.7109375" customWidth="1"/>
    <col min="6" max="6" width="4" customWidth="1"/>
    <col min="7" max="7" width="4" bestFit="1" customWidth="1"/>
    <col min="8" max="8" width="3.7109375" customWidth="1"/>
    <col min="9" max="9" width="4.140625" customWidth="1"/>
    <col min="10" max="10" width="3.5703125" bestFit="1" customWidth="1"/>
    <col min="11" max="11" width="4.28515625" bestFit="1" customWidth="1"/>
    <col min="12" max="12" width="3.85546875" customWidth="1"/>
    <col min="13" max="13" width="3.5703125" customWidth="1"/>
    <col min="14" max="14" width="4.140625" bestFit="1" customWidth="1"/>
    <col min="15" max="15" width="4" customWidth="1"/>
    <col min="16" max="16" width="13.28515625" style="149" customWidth="1"/>
    <col min="17" max="17" width="10.7109375" customWidth="1"/>
    <col min="18" max="18" width="17.42578125" bestFit="1" customWidth="1"/>
    <col min="19" max="19" width="15.85546875" style="202" customWidth="1"/>
    <col min="257" max="257" width="33.28515625" customWidth="1"/>
    <col min="258" max="258" width="27.140625" customWidth="1"/>
    <col min="259" max="259" width="18.7109375" customWidth="1"/>
    <col min="260" max="260" width="6.7109375" bestFit="1" customWidth="1"/>
    <col min="261" max="261" width="3.7109375" customWidth="1"/>
    <col min="262" max="262" width="4" customWidth="1"/>
    <col min="263" max="263" width="3.85546875" bestFit="1" customWidth="1"/>
    <col min="264" max="264" width="3.7109375" customWidth="1"/>
    <col min="265" max="265" width="4.140625" customWidth="1"/>
    <col min="266" max="266" width="3.42578125" bestFit="1" customWidth="1"/>
    <col min="267" max="267" width="4.140625" bestFit="1" customWidth="1"/>
    <col min="268" max="268" width="3.85546875" customWidth="1"/>
    <col min="269" max="269" width="3.5703125" customWidth="1"/>
    <col min="270" max="270" width="4" bestFit="1" customWidth="1"/>
    <col min="271" max="271" width="4" customWidth="1"/>
    <col min="272" max="272" width="13.28515625" customWidth="1"/>
    <col min="273" max="273" width="10.7109375" customWidth="1"/>
    <col min="274" max="274" width="13.85546875" bestFit="1" customWidth="1"/>
    <col min="275" max="275" width="11.7109375" customWidth="1"/>
    <col min="513" max="513" width="33.28515625" customWidth="1"/>
    <col min="514" max="514" width="27.140625" customWidth="1"/>
    <col min="515" max="515" width="18.7109375" customWidth="1"/>
    <col min="516" max="516" width="6.7109375" bestFit="1" customWidth="1"/>
    <col min="517" max="517" width="3.7109375" customWidth="1"/>
    <col min="518" max="518" width="4" customWidth="1"/>
    <col min="519" max="519" width="3.85546875" bestFit="1" customWidth="1"/>
    <col min="520" max="520" width="3.7109375" customWidth="1"/>
    <col min="521" max="521" width="4.140625" customWidth="1"/>
    <col min="522" max="522" width="3.42578125" bestFit="1" customWidth="1"/>
    <col min="523" max="523" width="4.140625" bestFit="1" customWidth="1"/>
    <col min="524" max="524" width="3.85546875" customWidth="1"/>
    <col min="525" max="525" width="3.5703125" customWidth="1"/>
    <col min="526" max="526" width="4" bestFit="1" customWidth="1"/>
    <col min="527" max="527" width="4" customWidth="1"/>
    <col min="528" max="528" width="13.28515625" customWidth="1"/>
    <col min="529" max="529" width="10.7109375" customWidth="1"/>
    <col min="530" max="530" width="13.85546875" bestFit="1" customWidth="1"/>
    <col min="531" max="531" width="11.7109375" customWidth="1"/>
    <col min="769" max="769" width="33.28515625" customWidth="1"/>
    <col min="770" max="770" width="27.140625" customWidth="1"/>
    <col min="771" max="771" width="18.7109375" customWidth="1"/>
    <col min="772" max="772" width="6.7109375" bestFit="1" customWidth="1"/>
    <col min="773" max="773" width="3.7109375" customWidth="1"/>
    <col min="774" max="774" width="4" customWidth="1"/>
    <col min="775" max="775" width="3.85546875" bestFit="1" customWidth="1"/>
    <col min="776" max="776" width="3.7109375" customWidth="1"/>
    <col min="777" max="777" width="4.140625" customWidth="1"/>
    <col min="778" max="778" width="3.42578125" bestFit="1" customWidth="1"/>
    <col min="779" max="779" width="4.140625" bestFit="1" customWidth="1"/>
    <col min="780" max="780" width="3.85546875" customWidth="1"/>
    <col min="781" max="781" width="3.5703125" customWidth="1"/>
    <col min="782" max="782" width="4" bestFit="1" customWidth="1"/>
    <col min="783" max="783" width="4" customWidth="1"/>
    <col min="784" max="784" width="13.28515625" customWidth="1"/>
    <col min="785" max="785" width="10.7109375" customWidth="1"/>
    <col min="786" max="786" width="13.85546875" bestFit="1" customWidth="1"/>
    <col min="787" max="787" width="11.7109375" customWidth="1"/>
    <col min="1025" max="1025" width="33.28515625" customWidth="1"/>
    <col min="1026" max="1026" width="27.140625" customWidth="1"/>
    <col min="1027" max="1027" width="18.7109375" customWidth="1"/>
    <col min="1028" max="1028" width="6.7109375" bestFit="1" customWidth="1"/>
    <col min="1029" max="1029" width="3.7109375" customWidth="1"/>
    <col min="1030" max="1030" width="4" customWidth="1"/>
    <col min="1031" max="1031" width="3.85546875" bestFit="1" customWidth="1"/>
    <col min="1032" max="1032" width="3.7109375" customWidth="1"/>
    <col min="1033" max="1033" width="4.140625" customWidth="1"/>
    <col min="1034" max="1034" width="3.42578125" bestFit="1" customWidth="1"/>
    <col min="1035" max="1035" width="4.140625" bestFit="1" customWidth="1"/>
    <col min="1036" max="1036" width="3.85546875" customWidth="1"/>
    <col min="1037" max="1037" width="3.5703125" customWidth="1"/>
    <col min="1038" max="1038" width="4" bestFit="1" customWidth="1"/>
    <col min="1039" max="1039" width="4" customWidth="1"/>
    <col min="1040" max="1040" width="13.28515625" customWidth="1"/>
    <col min="1041" max="1041" width="10.7109375" customWidth="1"/>
    <col min="1042" max="1042" width="13.85546875" bestFit="1" customWidth="1"/>
    <col min="1043" max="1043" width="11.7109375" customWidth="1"/>
    <col min="1281" max="1281" width="33.28515625" customWidth="1"/>
    <col min="1282" max="1282" width="27.140625" customWidth="1"/>
    <col min="1283" max="1283" width="18.7109375" customWidth="1"/>
    <col min="1284" max="1284" width="6.7109375" bestFit="1" customWidth="1"/>
    <col min="1285" max="1285" width="3.7109375" customWidth="1"/>
    <col min="1286" max="1286" width="4" customWidth="1"/>
    <col min="1287" max="1287" width="3.85546875" bestFit="1" customWidth="1"/>
    <col min="1288" max="1288" width="3.7109375" customWidth="1"/>
    <col min="1289" max="1289" width="4.140625" customWidth="1"/>
    <col min="1290" max="1290" width="3.42578125" bestFit="1" customWidth="1"/>
    <col min="1291" max="1291" width="4.140625" bestFit="1" customWidth="1"/>
    <col min="1292" max="1292" width="3.85546875" customWidth="1"/>
    <col min="1293" max="1293" width="3.5703125" customWidth="1"/>
    <col min="1294" max="1294" width="4" bestFit="1" customWidth="1"/>
    <col min="1295" max="1295" width="4" customWidth="1"/>
    <col min="1296" max="1296" width="13.28515625" customWidth="1"/>
    <col min="1297" max="1297" width="10.7109375" customWidth="1"/>
    <col min="1298" max="1298" width="13.85546875" bestFit="1" customWidth="1"/>
    <col min="1299" max="1299" width="11.7109375" customWidth="1"/>
    <col min="1537" max="1537" width="33.28515625" customWidth="1"/>
    <col min="1538" max="1538" width="27.140625" customWidth="1"/>
    <col min="1539" max="1539" width="18.7109375" customWidth="1"/>
    <col min="1540" max="1540" width="6.7109375" bestFit="1" customWidth="1"/>
    <col min="1541" max="1541" width="3.7109375" customWidth="1"/>
    <col min="1542" max="1542" width="4" customWidth="1"/>
    <col min="1543" max="1543" width="3.85546875" bestFit="1" customWidth="1"/>
    <col min="1544" max="1544" width="3.7109375" customWidth="1"/>
    <col min="1545" max="1545" width="4.140625" customWidth="1"/>
    <col min="1546" max="1546" width="3.42578125" bestFit="1" customWidth="1"/>
    <col min="1547" max="1547" width="4.140625" bestFit="1" customWidth="1"/>
    <col min="1548" max="1548" width="3.85546875" customWidth="1"/>
    <col min="1549" max="1549" width="3.5703125" customWidth="1"/>
    <col min="1550" max="1550" width="4" bestFit="1" customWidth="1"/>
    <col min="1551" max="1551" width="4" customWidth="1"/>
    <col min="1552" max="1552" width="13.28515625" customWidth="1"/>
    <col min="1553" max="1553" width="10.7109375" customWidth="1"/>
    <col min="1554" max="1554" width="13.85546875" bestFit="1" customWidth="1"/>
    <col min="1555" max="1555" width="11.7109375" customWidth="1"/>
    <col min="1793" max="1793" width="33.28515625" customWidth="1"/>
    <col min="1794" max="1794" width="27.140625" customWidth="1"/>
    <col min="1795" max="1795" width="18.7109375" customWidth="1"/>
    <col min="1796" max="1796" width="6.7109375" bestFit="1" customWidth="1"/>
    <col min="1797" max="1797" width="3.7109375" customWidth="1"/>
    <col min="1798" max="1798" width="4" customWidth="1"/>
    <col min="1799" max="1799" width="3.85546875" bestFit="1" customWidth="1"/>
    <col min="1800" max="1800" width="3.7109375" customWidth="1"/>
    <col min="1801" max="1801" width="4.140625" customWidth="1"/>
    <col min="1802" max="1802" width="3.42578125" bestFit="1" customWidth="1"/>
    <col min="1803" max="1803" width="4.140625" bestFit="1" customWidth="1"/>
    <col min="1804" max="1804" width="3.85546875" customWidth="1"/>
    <col min="1805" max="1805" width="3.5703125" customWidth="1"/>
    <col min="1806" max="1806" width="4" bestFit="1" customWidth="1"/>
    <col min="1807" max="1807" width="4" customWidth="1"/>
    <col min="1808" max="1808" width="13.28515625" customWidth="1"/>
    <col min="1809" max="1809" width="10.7109375" customWidth="1"/>
    <col min="1810" max="1810" width="13.85546875" bestFit="1" customWidth="1"/>
    <col min="1811" max="1811" width="11.7109375" customWidth="1"/>
    <col min="2049" max="2049" width="33.28515625" customWidth="1"/>
    <col min="2050" max="2050" width="27.140625" customWidth="1"/>
    <col min="2051" max="2051" width="18.7109375" customWidth="1"/>
    <col min="2052" max="2052" width="6.7109375" bestFit="1" customWidth="1"/>
    <col min="2053" max="2053" width="3.7109375" customWidth="1"/>
    <col min="2054" max="2054" width="4" customWidth="1"/>
    <col min="2055" max="2055" width="3.85546875" bestFit="1" customWidth="1"/>
    <col min="2056" max="2056" width="3.7109375" customWidth="1"/>
    <col min="2057" max="2057" width="4.140625" customWidth="1"/>
    <col min="2058" max="2058" width="3.42578125" bestFit="1" customWidth="1"/>
    <col min="2059" max="2059" width="4.140625" bestFit="1" customWidth="1"/>
    <col min="2060" max="2060" width="3.85546875" customWidth="1"/>
    <col min="2061" max="2061" width="3.5703125" customWidth="1"/>
    <col min="2062" max="2062" width="4" bestFit="1" customWidth="1"/>
    <col min="2063" max="2063" width="4" customWidth="1"/>
    <col min="2064" max="2064" width="13.28515625" customWidth="1"/>
    <col min="2065" max="2065" width="10.7109375" customWidth="1"/>
    <col min="2066" max="2066" width="13.85546875" bestFit="1" customWidth="1"/>
    <col min="2067" max="2067" width="11.7109375" customWidth="1"/>
    <col min="2305" max="2305" width="33.28515625" customWidth="1"/>
    <col min="2306" max="2306" width="27.140625" customWidth="1"/>
    <col min="2307" max="2307" width="18.7109375" customWidth="1"/>
    <col min="2308" max="2308" width="6.7109375" bestFit="1" customWidth="1"/>
    <col min="2309" max="2309" width="3.7109375" customWidth="1"/>
    <col min="2310" max="2310" width="4" customWidth="1"/>
    <col min="2311" max="2311" width="3.85546875" bestFit="1" customWidth="1"/>
    <col min="2312" max="2312" width="3.7109375" customWidth="1"/>
    <col min="2313" max="2313" width="4.140625" customWidth="1"/>
    <col min="2314" max="2314" width="3.42578125" bestFit="1" customWidth="1"/>
    <col min="2315" max="2315" width="4.140625" bestFit="1" customWidth="1"/>
    <col min="2316" max="2316" width="3.85546875" customWidth="1"/>
    <col min="2317" max="2317" width="3.5703125" customWidth="1"/>
    <col min="2318" max="2318" width="4" bestFit="1" customWidth="1"/>
    <col min="2319" max="2319" width="4" customWidth="1"/>
    <col min="2320" max="2320" width="13.28515625" customWidth="1"/>
    <col min="2321" max="2321" width="10.7109375" customWidth="1"/>
    <col min="2322" max="2322" width="13.85546875" bestFit="1" customWidth="1"/>
    <col min="2323" max="2323" width="11.7109375" customWidth="1"/>
    <col min="2561" max="2561" width="33.28515625" customWidth="1"/>
    <col min="2562" max="2562" width="27.140625" customWidth="1"/>
    <col min="2563" max="2563" width="18.7109375" customWidth="1"/>
    <col min="2564" max="2564" width="6.7109375" bestFit="1" customWidth="1"/>
    <col min="2565" max="2565" width="3.7109375" customWidth="1"/>
    <col min="2566" max="2566" width="4" customWidth="1"/>
    <col min="2567" max="2567" width="3.85546875" bestFit="1" customWidth="1"/>
    <col min="2568" max="2568" width="3.7109375" customWidth="1"/>
    <col min="2569" max="2569" width="4.140625" customWidth="1"/>
    <col min="2570" max="2570" width="3.42578125" bestFit="1" customWidth="1"/>
    <col min="2571" max="2571" width="4.140625" bestFit="1" customWidth="1"/>
    <col min="2572" max="2572" width="3.85546875" customWidth="1"/>
    <col min="2573" max="2573" width="3.5703125" customWidth="1"/>
    <col min="2574" max="2574" width="4" bestFit="1" customWidth="1"/>
    <col min="2575" max="2575" width="4" customWidth="1"/>
    <col min="2576" max="2576" width="13.28515625" customWidth="1"/>
    <col min="2577" max="2577" width="10.7109375" customWidth="1"/>
    <col min="2578" max="2578" width="13.85546875" bestFit="1" customWidth="1"/>
    <col min="2579" max="2579" width="11.7109375" customWidth="1"/>
    <col min="2817" max="2817" width="33.28515625" customWidth="1"/>
    <col min="2818" max="2818" width="27.140625" customWidth="1"/>
    <col min="2819" max="2819" width="18.7109375" customWidth="1"/>
    <col min="2820" max="2820" width="6.7109375" bestFit="1" customWidth="1"/>
    <col min="2821" max="2821" width="3.7109375" customWidth="1"/>
    <col min="2822" max="2822" width="4" customWidth="1"/>
    <col min="2823" max="2823" width="3.85546875" bestFit="1" customWidth="1"/>
    <col min="2824" max="2824" width="3.7109375" customWidth="1"/>
    <col min="2825" max="2825" width="4.140625" customWidth="1"/>
    <col min="2826" max="2826" width="3.42578125" bestFit="1" customWidth="1"/>
    <col min="2827" max="2827" width="4.140625" bestFit="1" customWidth="1"/>
    <col min="2828" max="2828" width="3.85546875" customWidth="1"/>
    <col min="2829" max="2829" width="3.5703125" customWidth="1"/>
    <col min="2830" max="2830" width="4" bestFit="1" customWidth="1"/>
    <col min="2831" max="2831" width="4" customWidth="1"/>
    <col min="2832" max="2832" width="13.28515625" customWidth="1"/>
    <col min="2833" max="2833" width="10.7109375" customWidth="1"/>
    <col min="2834" max="2834" width="13.85546875" bestFit="1" customWidth="1"/>
    <col min="2835" max="2835" width="11.7109375" customWidth="1"/>
    <col min="3073" max="3073" width="33.28515625" customWidth="1"/>
    <col min="3074" max="3074" width="27.140625" customWidth="1"/>
    <col min="3075" max="3075" width="18.7109375" customWidth="1"/>
    <col min="3076" max="3076" width="6.7109375" bestFit="1" customWidth="1"/>
    <col min="3077" max="3077" width="3.7109375" customWidth="1"/>
    <col min="3078" max="3078" width="4" customWidth="1"/>
    <col min="3079" max="3079" width="3.85546875" bestFit="1" customWidth="1"/>
    <col min="3080" max="3080" width="3.7109375" customWidth="1"/>
    <col min="3081" max="3081" width="4.140625" customWidth="1"/>
    <col min="3082" max="3082" width="3.42578125" bestFit="1" customWidth="1"/>
    <col min="3083" max="3083" width="4.140625" bestFit="1" customWidth="1"/>
    <col min="3084" max="3084" width="3.85546875" customWidth="1"/>
    <col min="3085" max="3085" width="3.5703125" customWidth="1"/>
    <col min="3086" max="3086" width="4" bestFit="1" customWidth="1"/>
    <col min="3087" max="3087" width="4" customWidth="1"/>
    <col min="3088" max="3088" width="13.28515625" customWidth="1"/>
    <col min="3089" max="3089" width="10.7109375" customWidth="1"/>
    <col min="3090" max="3090" width="13.85546875" bestFit="1" customWidth="1"/>
    <col min="3091" max="3091" width="11.7109375" customWidth="1"/>
    <col min="3329" max="3329" width="33.28515625" customWidth="1"/>
    <col min="3330" max="3330" width="27.140625" customWidth="1"/>
    <col min="3331" max="3331" width="18.7109375" customWidth="1"/>
    <col min="3332" max="3332" width="6.7109375" bestFit="1" customWidth="1"/>
    <col min="3333" max="3333" width="3.7109375" customWidth="1"/>
    <col min="3334" max="3334" width="4" customWidth="1"/>
    <col min="3335" max="3335" width="3.85546875" bestFit="1" customWidth="1"/>
    <col min="3336" max="3336" width="3.7109375" customWidth="1"/>
    <col min="3337" max="3337" width="4.140625" customWidth="1"/>
    <col min="3338" max="3338" width="3.42578125" bestFit="1" customWidth="1"/>
    <col min="3339" max="3339" width="4.140625" bestFit="1" customWidth="1"/>
    <col min="3340" max="3340" width="3.85546875" customWidth="1"/>
    <col min="3341" max="3341" width="3.5703125" customWidth="1"/>
    <col min="3342" max="3342" width="4" bestFit="1" customWidth="1"/>
    <col min="3343" max="3343" width="4" customWidth="1"/>
    <col min="3344" max="3344" width="13.28515625" customWidth="1"/>
    <col min="3345" max="3345" width="10.7109375" customWidth="1"/>
    <col min="3346" max="3346" width="13.85546875" bestFit="1" customWidth="1"/>
    <col min="3347" max="3347" width="11.7109375" customWidth="1"/>
    <col min="3585" max="3585" width="33.28515625" customWidth="1"/>
    <col min="3586" max="3586" width="27.140625" customWidth="1"/>
    <col min="3587" max="3587" width="18.7109375" customWidth="1"/>
    <col min="3588" max="3588" width="6.7109375" bestFit="1" customWidth="1"/>
    <col min="3589" max="3589" width="3.7109375" customWidth="1"/>
    <col min="3590" max="3590" width="4" customWidth="1"/>
    <col min="3591" max="3591" width="3.85546875" bestFit="1" customWidth="1"/>
    <col min="3592" max="3592" width="3.7109375" customWidth="1"/>
    <col min="3593" max="3593" width="4.140625" customWidth="1"/>
    <col min="3594" max="3594" width="3.42578125" bestFit="1" customWidth="1"/>
    <col min="3595" max="3595" width="4.140625" bestFit="1" customWidth="1"/>
    <col min="3596" max="3596" width="3.85546875" customWidth="1"/>
    <col min="3597" max="3597" width="3.5703125" customWidth="1"/>
    <col min="3598" max="3598" width="4" bestFit="1" customWidth="1"/>
    <col min="3599" max="3599" width="4" customWidth="1"/>
    <col min="3600" max="3600" width="13.28515625" customWidth="1"/>
    <col min="3601" max="3601" width="10.7109375" customWidth="1"/>
    <col min="3602" max="3602" width="13.85546875" bestFit="1" customWidth="1"/>
    <col min="3603" max="3603" width="11.7109375" customWidth="1"/>
    <col min="3841" max="3841" width="33.28515625" customWidth="1"/>
    <col min="3842" max="3842" width="27.140625" customWidth="1"/>
    <col min="3843" max="3843" width="18.7109375" customWidth="1"/>
    <col min="3844" max="3844" width="6.7109375" bestFit="1" customWidth="1"/>
    <col min="3845" max="3845" width="3.7109375" customWidth="1"/>
    <col min="3846" max="3846" width="4" customWidth="1"/>
    <col min="3847" max="3847" width="3.85546875" bestFit="1" customWidth="1"/>
    <col min="3848" max="3848" width="3.7109375" customWidth="1"/>
    <col min="3849" max="3849" width="4.140625" customWidth="1"/>
    <col min="3850" max="3850" width="3.42578125" bestFit="1" customWidth="1"/>
    <col min="3851" max="3851" width="4.140625" bestFit="1" customWidth="1"/>
    <col min="3852" max="3852" width="3.85546875" customWidth="1"/>
    <col min="3853" max="3853" width="3.5703125" customWidth="1"/>
    <col min="3854" max="3854" width="4" bestFit="1" customWidth="1"/>
    <col min="3855" max="3855" width="4" customWidth="1"/>
    <col min="3856" max="3856" width="13.28515625" customWidth="1"/>
    <col min="3857" max="3857" width="10.7109375" customWidth="1"/>
    <col min="3858" max="3858" width="13.85546875" bestFit="1" customWidth="1"/>
    <col min="3859" max="3859" width="11.7109375" customWidth="1"/>
    <col min="4097" max="4097" width="33.28515625" customWidth="1"/>
    <col min="4098" max="4098" width="27.140625" customWidth="1"/>
    <col min="4099" max="4099" width="18.7109375" customWidth="1"/>
    <col min="4100" max="4100" width="6.7109375" bestFit="1" customWidth="1"/>
    <col min="4101" max="4101" width="3.7109375" customWidth="1"/>
    <col min="4102" max="4102" width="4" customWidth="1"/>
    <col min="4103" max="4103" width="3.85546875" bestFit="1" customWidth="1"/>
    <col min="4104" max="4104" width="3.7109375" customWidth="1"/>
    <col min="4105" max="4105" width="4.140625" customWidth="1"/>
    <col min="4106" max="4106" width="3.42578125" bestFit="1" customWidth="1"/>
    <col min="4107" max="4107" width="4.140625" bestFit="1" customWidth="1"/>
    <col min="4108" max="4108" width="3.85546875" customWidth="1"/>
    <col min="4109" max="4109" width="3.5703125" customWidth="1"/>
    <col min="4110" max="4110" width="4" bestFit="1" customWidth="1"/>
    <col min="4111" max="4111" width="4" customWidth="1"/>
    <col min="4112" max="4112" width="13.28515625" customWidth="1"/>
    <col min="4113" max="4113" width="10.7109375" customWidth="1"/>
    <col min="4114" max="4114" width="13.85546875" bestFit="1" customWidth="1"/>
    <col min="4115" max="4115" width="11.7109375" customWidth="1"/>
    <col min="4353" max="4353" width="33.28515625" customWidth="1"/>
    <col min="4354" max="4354" width="27.140625" customWidth="1"/>
    <col min="4355" max="4355" width="18.7109375" customWidth="1"/>
    <col min="4356" max="4356" width="6.7109375" bestFit="1" customWidth="1"/>
    <col min="4357" max="4357" width="3.7109375" customWidth="1"/>
    <col min="4358" max="4358" width="4" customWidth="1"/>
    <col min="4359" max="4359" width="3.85546875" bestFit="1" customWidth="1"/>
    <col min="4360" max="4360" width="3.7109375" customWidth="1"/>
    <col min="4361" max="4361" width="4.140625" customWidth="1"/>
    <col min="4362" max="4362" width="3.42578125" bestFit="1" customWidth="1"/>
    <col min="4363" max="4363" width="4.140625" bestFit="1" customWidth="1"/>
    <col min="4364" max="4364" width="3.85546875" customWidth="1"/>
    <col min="4365" max="4365" width="3.5703125" customWidth="1"/>
    <col min="4366" max="4366" width="4" bestFit="1" customWidth="1"/>
    <col min="4367" max="4367" width="4" customWidth="1"/>
    <col min="4368" max="4368" width="13.28515625" customWidth="1"/>
    <col min="4369" max="4369" width="10.7109375" customWidth="1"/>
    <col min="4370" max="4370" width="13.85546875" bestFit="1" customWidth="1"/>
    <col min="4371" max="4371" width="11.7109375" customWidth="1"/>
    <col min="4609" max="4609" width="33.28515625" customWidth="1"/>
    <col min="4610" max="4610" width="27.140625" customWidth="1"/>
    <col min="4611" max="4611" width="18.7109375" customWidth="1"/>
    <col min="4612" max="4612" width="6.7109375" bestFit="1" customWidth="1"/>
    <col min="4613" max="4613" width="3.7109375" customWidth="1"/>
    <col min="4614" max="4614" width="4" customWidth="1"/>
    <col min="4615" max="4615" width="3.85546875" bestFit="1" customWidth="1"/>
    <col min="4616" max="4616" width="3.7109375" customWidth="1"/>
    <col min="4617" max="4617" width="4.140625" customWidth="1"/>
    <col min="4618" max="4618" width="3.42578125" bestFit="1" customWidth="1"/>
    <col min="4619" max="4619" width="4.140625" bestFit="1" customWidth="1"/>
    <col min="4620" max="4620" width="3.85546875" customWidth="1"/>
    <col min="4621" max="4621" width="3.5703125" customWidth="1"/>
    <col min="4622" max="4622" width="4" bestFit="1" customWidth="1"/>
    <col min="4623" max="4623" width="4" customWidth="1"/>
    <col min="4624" max="4624" width="13.28515625" customWidth="1"/>
    <col min="4625" max="4625" width="10.7109375" customWidth="1"/>
    <col min="4626" max="4626" width="13.85546875" bestFit="1" customWidth="1"/>
    <col min="4627" max="4627" width="11.7109375" customWidth="1"/>
    <col min="4865" max="4865" width="33.28515625" customWidth="1"/>
    <col min="4866" max="4866" width="27.140625" customWidth="1"/>
    <col min="4867" max="4867" width="18.7109375" customWidth="1"/>
    <col min="4868" max="4868" width="6.7109375" bestFit="1" customWidth="1"/>
    <col min="4869" max="4869" width="3.7109375" customWidth="1"/>
    <col min="4870" max="4870" width="4" customWidth="1"/>
    <col min="4871" max="4871" width="3.85546875" bestFit="1" customWidth="1"/>
    <col min="4872" max="4872" width="3.7109375" customWidth="1"/>
    <col min="4873" max="4873" width="4.140625" customWidth="1"/>
    <col min="4874" max="4874" width="3.42578125" bestFit="1" customWidth="1"/>
    <col min="4875" max="4875" width="4.140625" bestFit="1" customWidth="1"/>
    <col min="4876" max="4876" width="3.85546875" customWidth="1"/>
    <col min="4877" max="4877" width="3.5703125" customWidth="1"/>
    <col min="4878" max="4878" width="4" bestFit="1" customWidth="1"/>
    <col min="4879" max="4879" width="4" customWidth="1"/>
    <col min="4880" max="4880" width="13.28515625" customWidth="1"/>
    <col min="4881" max="4881" width="10.7109375" customWidth="1"/>
    <col min="4882" max="4882" width="13.85546875" bestFit="1" customWidth="1"/>
    <col min="4883" max="4883" width="11.7109375" customWidth="1"/>
    <col min="5121" max="5121" width="33.28515625" customWidth="1"/>
    <col min="5122" max="5122" width="27.140625" customWidth="1"/>
    <col min="5123" max="5123" width="18.7109375" customWidth="1"/>
    <col min="5124" max="5124" width="6.7109375" bestFit="1" customWidth="1"/>
    <col min="5125" max="5125" width="3.7109375" customWidth="1"/>
    <col min="5126" max="5126" width="4" customWidth="1"/>
    <col min="5127" max="5127" width="3.85546875" bestFit="1" customWidth="1"/>
    <col min="5128" max="5128" width="3.7109375" customWidth="1"/>
    <col min="5129" max="5129" width="4.140625" customWidth="1"/>
    <col min="5130" max="5130" width="3.42578125" bestFit="1" customWidth="1"/>
    <col min="5131" max="5131" width="4.140625" bestFit="1" customWidth="1"/>
    <col min="5132" max="5132" width="3.85546875" customWidth="1"/>
    <col min="5133" max="5133" width="3.5703125" customWidth="1"/>
    <col min="5134" max="5134" width="4" bestFit="1" customWidth="1"/>
    <col min="5135" max="5135" width="4" customWidth="1"/>
    <col min="5136" max="5136" width="13.28515625" customWidth="1"/>
    <col min="5137" max="5137" width="10.7109375" customWidth="1"/>
    <col min="5138" max="5138" width="13.85546875" bestFit="1" customWidth="1"/>
    <col min="5139" max="5139" width="11.7109375" customWidth="1"/>
    <col min="5377" max="5377" width="33.28515625" customWidth="1"/>
    <col min="5378" max="5378" width="27.140625" customWidth="1"/>
    <col min="5379" max="5379" width="18.7109375" customWidth="1"/>
    <col min="5380" max="5380" width="6.7109375" bestFit="1" customWidth="1"/>
    <col min="5381" max="5381" width="3.7109375" customWidth="1"/>
    <col min="5382" max="5382" width="4" customWidth="1"/>
    <col min="5383" max="5383" width="3.85546875" bestFit="1" customWidth="1"/>
    <col min="5384" max="5384" width="3.7109375" customWidth="1"/>
    <col min="5385" max="5385" width="4.140625" customWidth="1"/>
    <col min="5386" max="5386" width="3.42578125" bestFit="1" customWidth="1"/>
    <col min="5387" max="5387" width="4.140625" bestFit="1" customWidth="1"/>
    <col min="5388" max="5388" width="3.85546875" customWidth="1"/>
    <col min="5389" max="5389" width="3.5703125" customWidth="1"/>
    <col min="5390" max="5390" width="4" bestFit="1" customWidth="1"/>
    <col min="5391" max="5391" width="4" customWidth="1"/>
    <col min="5392" max="5392" width="13.28515625" customWidth="1"/>
    <col min="5393" max="5393" width="10.7109375" customWidth="1"/>
    <col min="5394" max="5394" width="13.85546875" bestFit="1" customWidth="1"/>
    <col min="5395" max="5395" width="11.7109375" customWidth="1"/>
    <col min="5633" max="5633" width="33.28515625" customWidth="1"/>
    <col min="5634" max="5634" width="27.140625" customWidth="1"/>
    <col min="5635" max="5635" width="18.7109375" customWidth="1"/>
    <col min="5636" max="5636" width="6.7109375" bestFit="1" customWidth="1"/>
    <col min="5637" max="5637" width="3.7109375" customWidth="1"/>
    <col min="5638" max="5638" width="4" customWidth="1"/>
    <col min="5639" max="5639" width="3.85546875" bestFit="1" customWidth="1"/>
    <col min="5640" max="5640" width="3.7109375" customWidth="1"/>
    <col min="5641" max="5641" width="4.140625" customWidth="1"/>
    <col min="5642" max="5642" width="3.42578125" bestFit="1" customWidth="1"/>
    <col min="5643" max="5643" width="4.140625" bestFit="1" customWidth="1"/>
    <col min="5644" max="5644" width="3.85546875" customWidth="1"/>
    <col min="5645" max="5645" width="3.5703125" customWidth="1"/>
    <col min="5646" max="5646" width="4" bestFit="1" customWidth="1"/>
    <col min="5647" max="5647" width="4" customWidth="1"/>
    <col min="5648" max="5648" width="13.28515625" customWidth="1"/>
    <col min="5649" max="5649" width="10.7109375" customWidth="1"/>
    <col min="5650" max="5650" width="13.85546875" bestFit="1" customWidth="1"/>
    <col min="5651" max="5651" width="11.7109375" customWidth="1"/>
    <col min="5889" max="5889" width="33.28515625" customWidth="1"/>
    <col min="5890" max="5890" width="27.140625" customWidth="1"/>
    <col min="5891" max="5891" width="18.7109375" customWidth="1"/>
    <col min="5892" max="5892" width="6.7109375" bestFit="1" customWidth="1"/>
    <col min="5893" max="5893" width="3.7109375" customWidth="1"/>
    <col min="5894" max="5894" width="4" customWidth="1"/>
    <col min="5895" max="5895" width="3.85546875" bestFit="1" customWidth="1"/>
    <col min="5896" max="5896" width="3.7109375" customWidth="1"/>
    <col min="5897" max="5897" width="4.140625" customWidth="1"/>
    <col min="5898" max="5898" width="3.42578125" bestFit="1" customWidth="1"/>
    <col min="5899" max="5899" width="4.140625" bestFit="1" customWidth="1"/>
    <col min="5900" max="5900" width="3.85546875" customWidth="1"/>
    <col min="5901" max="5901" width="3.5703125" customWidth="1"/>
    <col min="5902" max="5902" width="4" bestFit="1" customWidth="1"/>
    <col min="5903" max="5903" width="4" customWidth="1"/>
    <col min="5904" max="5904" width="13.28515625" customWidth="1"/>
    <col min="5905" max="5905" width="10.7109375" customWidth="1"/>
    <col min="5906" max="5906" width="13.85546875" bestFit="1" customWidth="1"/>
    <col min="5907" max="5907" width="11.7109375" customWidth="1"/>
    <col min="6145" max="6145" width="33.28515625" customWidth="1"/>
    <col min="6146" max="6146" width="27.140625" customWidth="1"/>
    <col min="6147" max="6147" width="18.7109375" customWidth="1"/>
    <col min="6148" max="6148" width="6.7109375" bestFit="1" customWidth="1"/>
    <col min="6149" max="6149" width="3.7109375" customWidth="1"/>
    <col min="6150" max="6150" width="4" customWidth="1"/>
    <col min="6151" max="6151" width="3.85546875" bestFit="1" customWidth="1"/>
    <col min="6152" max="6152" width="3.7109375" customWidth="1"/>
    <col min="6153" max="6153" width="4.140625" customWidth="1"/>
    <col min="6154" max="6154" width="3.42578125" bestFit="1" customWidth="1"/>
    <col min="6155" max="6155" width="4.140625" bestFit="1" customWidth="1"/>
    <col min="6156" max="6156" width="3.85546875" customWidth="1"/>
    <col min="6157" max="6157" width="3.5703125" customWidth="1"/>
    <col min="6158" max="6158" width="4" bestFit="1" customWidth="1"/>
    <col min="6159" max="6159" width="4" customWidth="1"/>
    <col min="6160" max="6160" width="13.28515625" customWidth="1"/>
    <col min="6161" max="6161" width="10.7109375" customWidth="1"/>
    <col min="6162" max="6162" width="13.85546875" bestFit="1" customWidth="1"/>
    <col min="6163" max="6163" width="11.7109375" customWidth="1"/>
    <col min="6401" max="6401" width="33.28515625" customWidth="1"/>
    <col min="6402" max="6402" width="27.140625" customWidth="1"/>
    <col min="6403" max="6403" width="18.7109375" customWidth="1"/>
    <col min="6404" max="6404" width="6.7109375" bestFit="1" customWidth="1"/>
    <col min="6405" max="6405" width="3.7109375" customWidth="1"/>
    <col min="6406" max="6406" width="4" customWidth="1"/>
    <col min="6407" max="6407" width="3.85546875" bestFit="1" customWidth="1"/>
    <col min="6408" max="6408" width="3.7109375" customWidth="1"/>
    <col min="6409" max="6409" width="4.140625" customWidth="1"/>
    <col min="6410" max="6410" width="3.42578125" bestFit="1" customWidth="1"/>
    <col min="6411" max="6411" width="4.140625" bestFit="1" customWidth="1"/>
    <col min="6412" max="6412" width="3.85546875" customWidth="1"/>
    <col min="6413" max="6413" width="3.5703125" customWidth="1"/>
    <col min="6414" max="6414" width="4" bestFit="1" customWidth="1"/>
    <col min="6415" max="6415" width="4" customWidth="1"/>
    <col min="6416" max="6416" width="13.28515625" customWidth="1"/>
    <col min="6417" max="6417" width="10.7109375" customWidth="1"/>
    <col min="6418" max="6418" width="13.85546875" bestFit="1" customWidth="1"/>
    <col min="6419" max="6419" width="11.7109375" customWidth="1"/>
    <col min="6657" max="6657" width="33.28515625" customWidth="1"/>
    <col min="6658" max="6658" width="27.140625" customWidth="1"/>
    <col min="6659" max="6659" width="18.7109375" customWidth="1"/>
    <col min="6660" max="6660" width="6.7109375" bestFit="1" customWidth="1"/>
    <col min="6661" max="6661" width="3.7109375" customWidth="1"/>
    <col min="6662" max="6662" width="4" customWidth="1"/>
    <col min="6663" max="6663" width="3.85546875" bestFit="1" customWidth="1"/>
    <col min="6664" max="6664" width="3.7109375" customWidth="1"/>
    <col min="6665" max="6665" width="4.140625" customWidth="1"/>
    <col min="6666" max="6666" width="3.42578125" bestFit="1" customWidth="1"/>
    <col min="6667" max="6667" width="4.140625" bestFit="1" customWidth="1"/>
    <col min="6668" max="6668" width="3.85546875" customWidth="1"/>
    <col min="6669" max="6669" width="3.5703125" customWidth="1"/>
    <col min="6670" max="6670" width="4" bestFit="1" customWidth="1"/>
    <col min="6671" max="6671" width="4" customWidth="1"/>
    <col min="6672" max="6672" width="13.28515625" customWidth="1"/>
    <col min="6673" max="6673" width="10.7109375" customWidth="1"/>
    <col min="6674" max="6674" width="13.85546875" bestFit="1" customWidth="1"/>
    <col min="6675" max="6675" width="11.7109375" customWidth="1"/>
    <col min="6913" max="6913" width="33.28515625" customWidth="1"/>
    <col min="6914" max="6914" width="27.140625" customWidth="1"/>
    <col min="6915" max="6915" width="18.7109375" customWidth="1"/>
    <col min="6916" max="6916" width="6.7109375" bestFit="1" customWidth="1"/>
    <col min="6917" max="6917" width="3.7109375" customWidth="1"/>
    <col min="6918" max="6918" width="4" customWidth="1"/>
    <col min="6919" max="6919" width="3.85546875" bestFit="1" customWidth="1"/>
    <col min="6920" max="6920" width="3.7109375" customWidth="1"/>
    <col min="6921" max="6921" width="4.140625" customWidth="1"/>
    <col min="6922" max="6922" width="3.42578125" bestFit="1" customWidth="1"/>
    <col min="6923" max="6923" width="4.140625" bestFit="1" customWidth="1"/>
    <col min="6924" max="6924" width="3.85546875" customWidth="1"/>
    <col min="6925" max="6925" width="3.5703125" customWidth="1"/>
    <col min="6926" max="6926" width="4" bestFit="1" customWidth="1"/>
    <col min="6927" max="6927" width="4" customWidth="1"/>
    <col min="6928" max="6928" width="13.28515625" customWidth="1"/>
    <col min="6929" max="6929" width="10.7109375" customWidth="1"/>
    <col min="6930" max="6930" width="13.85546875" bestFit="1" customWidth="1"/>
    <col min="6931" max="6931" width="11.7109375" customWidth="1"/>
    <col min="7169" max="7169" width="33.28515625" customWidth="1"/>
    <col min="7170" max="7170" width="27.140625" customWidth="1"/>
    <col min="7171" max="7171" width="18.7109375" customWidth="1"/>
    <col min="7172" max="7172" width="6.7109375" bestFit="1" customWidth="1"/>
    <col min="7173" max="7173" width="3.7109375" customWidth="1"/>
    <col min="7174" max="7174" width="4" customWidth="1"/>
    <col min="7175" max="7175" width="3.85546875" bestFit="1" customWidth="1"/>
    <col min="7176" max="7176" width="3.7109375" customWidth="1"/>
    <col min="7177" max="7177" width="4.140625" customWidth="1"/>
    <col min="7178" max="7178" width="3.42578125" bestFit="1" customWidth="1"/>
    <col min="7179" max="7179" width="4.140625" bestFit="1" customWidth="1"/>
    <col min="7180" max="7180" width="3.85546875" customWidth="1"/>
    <col min="7181" max="7181" width="3.5703125" customWidth="1"/>
    <col min="7182" max="7182" width="4" bestFit="1" customWidth="1"/>
    <col min="7183" max="7183" width="4" customWidth="1"/>
    <col min="7184" max="7184" width="13.28515625" customWidth="1"/>
    <col min="7185" max="7185" width="10.7109375" customWidth="1"/>
    <col min="7186" max="7186" width="13.85546875" bestFit="1" customWidth="1"/>
    <col min="7187" max="7187" width="11.7109375" customWidth="1"/>
    <col min="7425" max="7425" width="33.28515625" customWidth="1"/>
    <col min="7426" max="7426" width="27.140625" customWidth="1"/>
    <col min="7427" max="7427" width="18.7109375" customWidth="1"/>
    <col min="7428" max="7428" width="6.7109375" bestFit="1" customWidth="1"/>
    <col min="7429" max="7429" width="3.7109375" customWidth="1"/>
    <col min="7430" max="7430" width="4" customWidth="1"/>
    <col min="7431" max="7431" width="3.85546875" bestFit="1" customWidth="1"/>
    <col min="7432" max="7432" width="3.7109375" customWidth="1"/>
    <col min="7433" max="7433" width="4.140625" customWidth="1"/>
    <col min="7434" max="7434" width="3.42578125" bestFit="1" customWidth="1"/>
    <col min="7435" max="7435" width="4.140625" bestFit="1" customWidth="1"/>
    <col min="7436" max="7436" width="3.85546875" customWidth="1"/>
    <col min="7437" max="7437" width="3.5703125" customWidth="1"/>
    <col min="7438" max="7438" width="4" bestFit="1" customWidth="1"/>
    <col min="7439" max="7439" width="4" customWidth="1"/>
    <col min="7440" max="7440" width="13.28515625" customWidth="1"/>
    <col min="7441" max="7441" width="10.7109375" customWidth="1"/>
    <col min="7442" max="7442" width="13.85546875" bestFit="1" customWidth="1"/>
    <col min="7443" max="7443" width="11.7109375" customWidth="1"/>
    <col min="7681" max="7681" width="33.28515625" customWidth="1"/>
    <col min="7682" max="7682" width="27.140625" customWidth="1"/>
    <col min="7683" max="7683" width="18.7109375" customWidth="1"/>
    <col min="7684" max="7684" width="6.7109375" bestFit="1" customWidth="1"/>
    <col min="7685" max="7685" width="3.7109375" customWidth="1"/>
    <col min="7686" max="7686" width="4" customWidth="1"/>
    <col min="7687" max="7687" width="3.85546875" bestFit="1" customWidth="1"/>
    <col min="7688" max="7688" width="3.7109375" customWidth="1"/>
    <col min="7689" max="7689" width="4.140625" customWidth="1"/>
    <col min="7690" max="7690" width="3.42578125" bestFit="1" customWidth="1"/>
    <col min="7691" max="7691" width="4.140625" bestFit="1" customWidth="1"/>
    <col min="7692" max="7692" width="3.85546875" customWidth="1"/>
    <col min="7693" max="7693" width="3.5703125" customWidth="1"/>
    <col min="7694" max="7694" width="4" bestFit="1" customWidth="1"/>
    <col min="7695" max="7695" width="4" customWidth="1"/>
    <col min="7696" max="7696" width="13.28515625" customWidth="1"/>
    <col min="7697" max="7697" width="10.7109375" customWidth="1"/>
    <col min="7698" max="7698" width="13.85546875" bestFit="1" customWidth="1"/>
    <col min="7699" max="7699" width="11.7109375" customWidth="1"/>
    <col min="7937" max="7937" width="33.28515625" customWidth="1"/>
    <col min="7938" max="7938" width="27.140625" customWidth="1"/>
    <col min="7939" max="7939" width="18.7109375" customWidth="1"/>
    <col min="7940" max="7940" width="6.7109375" bestFit="1" customWidth="1"/>
    <col min="7941" max="7941" width="3.7109375" customWidth="1"/>
    <col min="7942" max="7942" width="4" customWidth="1"/>
    <col min="7943" max="7943" width="3.85546875" bestFit="1" customWidth="1"/>
    <col min="7944" max="7944" width="3.7109375" customWidth="1"/>
    <col min="7945" max="7945" width="4.140625" customWidth="1"/>
    <col min="7946" max="7946" width="3.42578125" bestFit="1" customWidth="1"/>
    <col min="7947" max="7947" width="4.140625" bestFit="1" customWidth="1"/>
    <col min="7948" max="7948" width="3.85546875" customWidth="1"/>
    <col min="7949" max="7949" width="3.5703125" customWidth="1"/>
    <col min="7950" max="7950" width="4" bestFit="1" customWidth="1"/>
    <col min="7951" max="7951" width="4" customWidth="1"/>
    <col min="7952" max="7952" width="13.28515625" customWidth="1"/>
    <col min="7953" max="7953" width="10.7109375" customWidth="1"/>
    <col min="7954" max="7954" width="13.85546875" bestFit="1" customWidth="1"/>
    <col min="7955" max="7955" width="11.7109375" customWidth="1"/>
    <col min="8193" max="8193" width="33.28515625" customWidth="1"/>
    <col min="8194" max="8194" width="27.140625" customWidth="1"/>
    <col min="8195" max="8195" width="18.7109375" customWidth="1"/>
    <col min="8196" max="8196" width="6.7109375" bestFit="1" customWidth="1"/>
    <col min="8197" max="8197" width="3.7109375" customWidth="1"/>
    <col min="8198" max="8198" width="4" customWidth="1"/>
    <col min="8199" max="8199" width="3.85546875" bestFit="1" customWidth="1"/>
    <col min="8200" max="8200" width="3.7109375" customWidth="1"/>
    <col min="8201" max="8201" width="4.140625" customWidth="1"/>
    <col min="8202" max="8202" width="3.42578125" bestFit="1" customWidth="1"/>
    <col min="8203" max="8203" width="4.140625" bestFit="1" customWidth="1"/>
    <col min="8204" max="8204" width="3.85546875" customWidth="1"/>
    <col min="8205" max="8205" width="3.5703125" customWidth="1"/>
    <col min="8206" max="8206" width="4" bestFit="1" customWidth="1"/>
    <col min="8207" max="8207" width="4" customWidth="1"/>
    <col min="8208" max="8208" width="13.28515625" customWidth="1"/>
    <col min="8209" max="8209" width="10.7109375" customWidth="1"/>
    <col min="8210" max="8210" width="13.85546875" bestFit="1" customWidth="1"/>
    <col min="8211" max="8211" width="11.7109375" customWidth="1"/>
    <col min="8449" max="8449" width="33.28515625" customWidth="1"/>
    <col min="8450" max="8450" width="27.140625" customWidth="1"/>
    <col min="8451" max="8451" width="18.7109375" customWidth="1"/>
    <col min="8452" max="8452" width="6.7109375" bestFit="1" customWidth="1"/>
    <col min="8453" max="8453" width="3.7109375" customWidth="1"/>
    <col min="8454" max="8454" width="4" customWidth="1"/>
    <col min="8455" max="8455" width="3.85546875" bestFit="1" customWidth="1"/>
    <col min="8456" max="8456" width="3.7109375" customWidth="1"/>
    <col min="8457" max="8457" width="4.140625" customWidth="1"/>
    <col min="8458" max="8458" width="3.42578125" bestFit="1" customWidth="1"/>
    <col min="8459" max="8459" width="4.140625" bestFit="1" customWidth="1"/>
    <col min="8460" max="8460" width="3.85546875" customWidth="1"/>
    <col min="8461" max="8461" width="3.5703125" customWidth="1"/>
    <col min="8462" max="8462" width="4" bestFit="1" customWidth="1"/>
    <col min="8463" max="8463" width="4" customWidth="1"/>
    <col min="8464" max="8464" width="13.28515625" customWidth="1"/>
    <col min="8465" max="8465" width="10.7109375" customWidth="1"/>
    <col min="8466" max="8466" width="13.85546875" bestFit="1" customWidth="1"/>
    <col min="8467" max="8467" width="11.7109375" customWidth="1"/>
    <col min="8705" max="8705" width="33.28515625" customWidth="1"/>
    <col min="8706" max="8706" width="27.140625" customWidth="1"/>
    <col min="8707" max="8707" width="18.7109375" customWidth="1"/>
    <col min="8708" max="8708" width="6.7109375" bestFit="1" customWidth="1"/>
    <col min="8709" max="8709" width="3.7109375" customWidth="1"/>
    <col min="8710" max="8710" width="4" customWidth="1"/>
    <col min="8711" max="8711" width="3.85546875" bestFit="1" customWidth="1"/>
    <col min="8712" max="8712" width="3.7109375" customWidth="1"/>
    <col min="8713" max="8713" width="4.140625" customWidth="1"/>
    <col min="8714" max="8714" width="3.42578125" bestFit="1" customWidth="1"/>
    <col min="8715" max="8715" width="4.140625" bestFit="1" customWidth="1"/>
    <col min="8716" max="8716" width="3.85546875" customWidth="1"/>
    <col min="8717" max="8717" width="3.5703125" customWidth="1"/>
    <col min="8718" max="8718" width="4" bestFit="1" customWidth="1"/>
    <col min="8719" max="8719" width="4" customWidth="1"/>
    <col min="8720" max="8720" width="13.28515625" customWidth="1"/>
    <col min="8721" max="8721" width="10.7109375" customWidth="1"/>
    <col min="8722" max="8722" width="13.85546875" bestFit="1" customWidth="1"/>
    <col min="8723" max="8723" width="11.7109375" customWidth="1"/>
    <col min="8961" max="8961" width="33.28515625" customWidth="1"/>
    <col min="8962" max="8962" width="27.140625" customWidth="1"/>
    <col min="8963" max="8963" width="18.7109375" customWidth="1"/>
    <col min="8964" max="8964" width="6.7109375" bestFit="1" customWidth="1"/>
    <col min="8965" max="8965" width="3.7109375" customWidth="1"/>
    <col min="8966" max="8966" width="4" customWidth="1"/>
    <col min="8967" max="8967" width="3.85546875" bestFit="1" customWidth="1"/>
    <col min="8968" max="8968" width="3.7109375" customWidth="1"/>
    <col min="8969" max="8969" width="4.140625" customWidth="1"/>
    <col min="8970" max="8970" width="3.42578125" bestFit="1" customWidth="1"/>
    <col min="8971" max="8971" width="4.140625" bestFit="1" customWidth="1"/>
    <col min="8972" max="8972" width="3.85546875" customWidth="1"/>
    <col min="8973" max="8973" width="3.5703125" customWidth="1"/>
    <col min="8974" max="8974" width="4" bestFit="1" customWidth="1"/>
    <col min="8975" max="8975" width="4" customWidth="1"/>
    <col min="8976" max="8976" width="13.28515625" customWidth="1"/>
    <col min="8977" max="8977" width="10.7109375" customWidth="1"/>
    <col min="8978" max="8978" width="13.85546875" bestFit="1" customWidth="1"/>
    <col min="8979" max="8979" width="11.7109375" customWidth="1"/>
    <col min="9217" max="9217" width="33.28515625" customWidth="1"/>
    <col min="9218" max="9218" width="27.140625" customWidth="1"/>
    <col min="9219" max="9219" width="18.7109375" customWidth="1"/>
    <col min="9220" max="9220" width="6.7109375" bestFit="1" customWidth="1"/>
    <col min="9221" max="9221" width="3.7109375" customWidth="1"/>
    <col min="9222" max="9222" width="4" customWidth="1"/>
    <col min="9223" max="9223" width="3.85546875" bestFit="1" customWidth="1"/>
    <col min="9224" max="9224" width="3.7109375" customWidth="1"/>
    <col min="9225" max="9225" width="4.140625" customWidth="1"/>
    <col min="9226" max="9226" width="3.42578125" bestFit="1" customWidth="1"/>
    <col min="9227" max="9227" width="4.140625" bestFit="1" customWidth="1"/>
    <col min="9228" max="9228" width="3.85546875" customWidth="1"/>
    <col min="9229" max="9229" width="3.5703125" customWidth="1"/>
    <col min="9230" max="9230" width="4" bestFit="1" customWidth="1"/>
    <col min="9231" max="9231" width="4" customWidth="1"/>
    <col min="9232" max="9232" width="13.28515625" customWidth="1"/>
    <col min="9233" max="9233" width="10.7109375" customWidth="1"/>
    <col min="9234" max="9234" width="13.85546875" bestFit="1" customWidth="1"/>
    <col min="9235" max="9235" width="11.7109375" customWidth="1"/>
    <col min="9473" max="9473" width="33.28515625" customWidth="1"/>
    <col min="9474" max="9474" width="27.140625" customWidth="1"/>
    <col min="9475" max="9475" width="18.7109375" customWidth="1"/>
    <col min="9476" max="9476" width="6.7109375" bestFit="1" customWidth="1"/>
    <col min="9477" max="9477" width="3.7109375" customWidth="1"/>
    <col min="9478" max="9478" width="4" customWidth="1"/>
    <col min="9479" max="9479" width="3.85546875" bestFit="1" customWidth="1"/>
    <col min="9480" max="9480" width="3.7109375" customWidth="1"/>
    <col min="9481" max="9481" width="4.140625" customWidth="1"/>
    <col min="9482" max="9482" width="3.42578125" bestFit="1" customWidth="1"/>
    <col min="9483" max="9483" width="4.140625" bestFit="1" customWidth="1"/>
    <col min="9484" max="9484" width="3.85546875" customWidth="1"/>
    <col min="9485" max="9485" width="3.5703125" customWidth="1"/>
    <col min="9486" max="9486" width="4" bestFit="1" customWidth="1"/>
    <col min="9487" max="9487" width="4" customWidth="1"/>
    <col min="9488" max="9488" width="13.28515625" customWidth="1"/>
    <col min="9489" max="9489" width="10.7109375" customWidth="1"/>
    <col min="9490" max="9490" width="13.85546875" bestFit="1" customWidth="1"/>
    <col min="9491" max="9491" width="11.7109375" customWidth="1"/>
    <col min="9729" max="9729" width="33.28515625" customWidth="1"/>
    <col min="9730" max="9730" width="27.140625" customWidth="1"/>
    <col min="9731" max="9731" width="18.7109375" customWidth="1"/>
    <col min="9732" max="9732" width="6.7109375" bestFit="1" customWidth="1"/>
    <col min="9733" max="9733" width="3.7109375" customWidth="1"/>
    <col min="9734" max="9734" width="4" customWidth="1"/>
    <col min="9735" max="9735" width="3.85546875" bestFit="1" customWidth="1"/>
    <col min="9736" max="9736" width="3.7109375" customWidth="1"/>
    <col min="9737" max="9737" width="4.140625" customWidth="1"/>
    <col min="9738" max="9738" width="3.42578125" bestFit="1" customWidth="1"/>
    <col min="9739" max="9739" width="4.140625" bestFit="1" customWidth="1"/>
    <col min="9740" max="9740" width="3.85546875" customWidth="1"/>
    <col min="9741" max="9741" width="3.5703125" customWidth="1"/>
    <col min="9742" max="9742" width="4" bestFit="1" customWidth="1"/>
    <col min="9743" max="9743" width="4" customWidth="1"/>
    <col min="9744" max="9744" width="13.28515625" customWidth="1"/>
    <col min="9745" max="9745" width="10.7109375" customWidth="1"/>
    <col min="9746" max="9746" width="13.85546875" bestFit="1" customWidth="1"/>
    <col min="9747" max="9747" width="11.7109375" customWidth="1"/>
    <col min="9985" max="9985" width="33.28515625" customWidth="1"/>
    <col min="9986" max="9986" width="27.140625" customWidth="1"/>
    <col min="9987" max="9987" width="18.7109375" customWidth="1"/>
    <col min="9988" max="9988" width="6.7109375" bestFit="1" customWidth="1"/>
    <col min="9989" max="9989" width="3.7109375" customWidth="1"/>
    <col min="9990" max="9990" width="4" customWidth="1"/>
    <col min="9991" max="9991" width="3.85546875" bestFit="1" customWidth="1"/>
    <col min="9992" max="9992" width="3.7109375" customWidth="1"/>
    <col min="9993" max="9993" width="4.140625" customWidth="1"/>
    <col min="9994" max="9994" width="3.42578125" bestFit="1" customWidth="1"/>
    <col min="9995" max="9995" width="4.140625" bestFit="1" customWidth="1"/>
    <col min="9996" max="9996" width="3.85546875" customWidth="1"/>
    <col min="9997" max="9997" width="3.5703125" customWidth="1"/>
    <col min="9998" max="9998" width="4" bestFit="1" customWidth="1"/>
    <col min="9999" max="9999" width="4" customWidth="1"/>
    <col min="10000" max="10000" width="13.28515625" customWidth="1"/>
    <col min="10001" max="10001" width="10.7109375" customWidth="1"/>
    <col min="10002" max="10002" width="13.85546875" bestFit="1" customWidth="1"/>
    <col min="10003" max="10003" width="11.7109375" customWidth="1"/>
    <col min="10241" max="10241" width="33.28515625" customWidth="1"/>
    <col min="10242" max="10242" width="27.140625" customWidth="1"/>
    <col min="10243" max="10243" width="18.7109375" customWidth="1"/>
    <col min="10244" max="10244" width="6.7109375" bestFit="1" customWidth="1"/>
    <col min="10245" max="10245" width="3.7109375" customWidth="1"/>
    <col min="10246" max="10246" width="4" customWidth="1"/>
    <col min="10247" max="10247" width="3.85546875" bestFit="1" customWidth="1"/>
    <col min="10248" max="10248" width="3.7109375" customWidth="1"/>
    <col min="10249" max="10249" width="4.140625" customWidth="1"/>
    <col min="10250" max="10250" width="3.42578125" bestFit="1" customWidth="1"/>
    <col min="10251" max="10251" width="4.140625" bestFit="1" customWidth="1"/>
    <col min="10252" max="10252" width="3.85546875" customWidth="1"/>
    <col min="10253" max="10253" width="3.5703125" customWidth="1"/>
    <col min="10254" max="10254" width="4" bestFit="1" customWidth="1"/>
    <col min="10255" max="10255" width="4" customWidth="1"/>
    <col min="10256" max="10256" width="13.28515625" customWidth="1"/>
    <col min="10257" max="10257" width="10.7109375" customWidth="1"/>
    <col min="10258" max="10258" width="13.85546875" bestFit="1" customWidth="1"/>
    <col min="10259" max="10259" width="11.7109375" customWidth="1"/>
    <col min="10497" max="10497" width="33.28515625" customWidth="1"/>
    <col min="10498" max="10498" width="27.140625" customWidth="1"/>
    <col min="10499" max="10499" width="18.7109375" customWidth="1"/>
    <col min="10500" max="10500" width="6.7109375" bestFit="1" customWidth="1"/>
    <col min="10501" max="10501" width="3.7109375" customWidth="1"/>
    <col min="10502" max="10502" width="4" customWidth="1"/>
    <col min="10503" max="10503" width="3.85546875" bestFit="1" customWidth="1"/>
    <col min="10504" max="10504" width="3.7109375" customWidth="1"/>
    <col min="10505" max="10505" width="4.140625" customWidth="1"/>
    <col min="10506" max="10506" width="3.42578125" bestFit="1" customWidth="1"/>
    <col min="10507" max="10507" width="4.140625" bestFit="1" customWidth="1"/>
    <col min="10508" max="10508" width="3.85546875" customWidth="1"/>
    <col min="10509" max="10509" width="3.5703125" customWidth="1"/>
    <col min="10510" max="10510" width="4" bestFit="1" customWidth="1"/>
    <col min="10511" max="10511" width="4" customWidth="1"/>
    <col min="10512" max="10512" width="13.28515625" customWidth="1"/>
    <col min="10513" max="10513" width="10.7109375" customWidth="1"/>
    <col min="10514" max="10514" width="13.85546875" bestFit="1" customWidth="1"/>
    <col min="10515" max="10515" width="11.7109375" customWidth="1"/>
    <col min="10753" max="10753" width="33.28515625" customWidth="1"/>
    <col min="10754" max="10754" width="27.140625" customWidth="1"/>
    <col min="10755" max="10755" width="18.7109375" customWidth="1"/>
    <col min="10756" max="10756" width="6.7109375" bestFit="1" customWidth="1"/>
    <col min="10757" max="10757" width="3.7109375" customWidth="1"/>
    <col min="10758" max="10758" width="4" customWidth="1"/>
    <col min="10759" max="10759" width="3.85546875" bestFit="1" customWidth="1"/>
    <col min="10760" max="10760" width="3.7109375" customWidth="1"/>
    <col min="10761" max="10761" width="4.140625" customWidth="1"/>
    <col min="10762" max="10762" width="3.42578125" bestFit="1" customWidth="1"/>
    <col min="10763" max="10763" width="4.140625" bestFit="1" customWidth="1"/>
    <col min="10764" max="10764" width="3.85546875" customWidth="1"/>
    <col min="10765" max="10765" width="3.5703125" customWidth="1"/>
    <col min="10766" max="10766" width="4" bestFit="1" customWidth="1"/>
    <col min="10767" max="10767" width="4" customWidth="1"/>
    <col min="10768" max="10768" width="13.28515625" customWidth="1"/>
    <col min="10769" max="10769" width="10.7109375" customWidth="1"/>
    <col min="10770" max="10770" width="13.85546875" bestFit="1" customWidth="1"/>
    <col min="10771" max="10771" width="11.7109375" customWidth="1"/>
    <col min="11009" max="11009" width="33.28515625" customWidth="1"/>
    <col min="11010" max="11010" width="27.140625" customWidth="1"/>
    <col min="11011" max="11011" width="18.7109375" customWidth="1"/>
    <col min="11012" max="11012" width="6.7109375" bestFit="1" customWidth="1"/>
    <col min="11013" max="11013" width="3.7109375" customWidth="1"/>
    <col min="11014" max="11014" width="4" customWidth="1"/>
    <col min="11015" max="11015" width="3.85546875" bestFit="1" customWidth="1"/>
    <col min="11016" max="11016" width="3.7109375" customWidth="1"/>
    <col min="11017" max="11017" width="4.140625" customWidth="1"/>
    <col min="11018" max="11018" width="3.42578125" bestFit="1" customWidth="1"/>
    <col min="11019" max="11019" width="4.140625" bestFit="1" customWidth="1"/>
    <col min="11020" max="11020" width="3.85546875" customWidth="1"/>
    <col min="11021" max="11021" width="3.5703125" customWidth="1"/>
    <col min="11022" max="11022" width="4" bestFit="1" customWidth="1"/>
    <col min="11023" max="11023" width="4" customWidth="1"/>
    <col min="11024" max="11024" width="13.28515625" customWidth="1"/>
    <col min="11025" max="11025" width="10.7109375" customWidth="1"/>
    <col min="11026" max="11026" width="13.85546875" bestFit="1" customWidth="1"/>
    <col min="11027" max="11027" width="11.7109375" customWidth="1"/>
    <col min="11265" max="11265" width="33.28515625" customWidth="1"/>
    <col min="11266" max="11266" width="27.140625" customWidth="1"/>
    <col min="11267" max="11267" width="18.7109375" customWidth="1"/>
    <col min="11268" max="11268" width="6.7109375" bestFit="1" customWidth="1"/>
    <col min="11269" max="11269" width="3.7109375" customWidth="1"/>
    <col min="11270" max="11270" width="4" customWidth="1"/>
    <col min="11271" max="11271" width="3.85546875" bestFit="1" customWidth="1"/>
    <col min="11272" max="11272" width="3.7109375" customWidth="1"/>
    <col min="11273" max="11273" width="4.140625" customWidth="1"/>
    <col min="11274" max="11274" width="3.42578125" bestFit="1" customWidth="1"/>
    <col min="11275" max="11275" width="4.140625" bestFit="1" customWidth="1"/>
    <col min="11276" max="11276" width="3.85546875" customWidth="1"/>
    <col min="11277" max="11277" width="3.5703125" customWidth="1"/>
    <col min="11278" max="11278" width="4" bestFit="1" customWidth="1"/>
    <col min="11279" max="11279" width="4" customWidth="1"/>
    <col min="11280" max="11280" width="13.28515625" customWidth="1"/>
    <col min="11281" max="11281" width="10.7109375" customWidth="1"/>
    <col min="11282" max="11282" width="13.85546875" bestFit="1" customWidth="1"/>
    <col min="11283" max="11283" width="11.7109375" customWidth="1"/>
    <col min="11521" max="11521" width="33.28515625" customWidth="1"/>
    <col min="11522" max="11522" width="27.140625" customWidth="1"/>
    <col min="11523" max="11523" width="18.7109375" customWidth="1"/>
    <col min="11524" max="11524" width="6.7109375" bestFit="1" customWidth="1"/>
    <col min="11525" max="11525" width="3.7109375" customWidth="1"/>
    <col min="11526" max="11526" width="4" customWidth="1"/>
    <col min="11527" max="11527" width="3.85546875" bestFit="1" customWidth="1"/>
    <col min="11528" max="11528" width="3.7109375" customWidth="1"/>
    <col min="11529" max="11529" width="4.140625" customWidth="1"/>
    <col min="11530" max="11530" width="3.42578125" bestFit="1" customWidth="1"/>
    <col min="11531" max="11531" width="4.140625" bestFit="1" customWidth="1"/>
    <col min="11532" max="11532" width="3.85546875" customWidth="1"/>
    <col min="11533" max="11533" width="3.5703125" customWidth="1"/>
    <col min="11534" max="11534" width="4" bestFit="1" customWidth="1"/>
    <col min="11535" max="11535" width="4" customWidth="1"/>
    <col min="11536" max="11536" width="13.28515625" customWidth="1"/>
    <col min="11537" max="11537" width="10.7109375" customWidth="1"/>
    <col min="11538" max="11538" width="13.85546875" bestFit="1" customWidth="1"/>
    <col min="11539" max="11539" width="11.7109375" customWidth="1"/>
    <col min="11777" max="11777" width="33.28515625" customWidth="1"/>
    <col min="11778" max="11778" width="27.140625" customWidth="1"/>
    <col min="11779" max="11779" width="18.7109375" customWidth="1"/>
    <col min="11780" max="11780" width="6.7109375" bestFit="1" customWidth="1"/>
    <col min="11781" max="11781" width="3.7109375" customWidth="1"/>
    <col min="11782" max="11782" width="4" customWidth="1"/>
    <col min="11783" max="11783" width="3.85546875" bestFit="1" customWidth="1"/>
    <col min="11784" max="11784" width="3.7109375" customWidth="1"/>
    <col min="11785" max="11785" width="4.140625" customWidth="1"/>
    <col min="11786" max="11786" width="3.42578125" bestFit="1" customWidth="1"/>
    <col min="11787" max="11787" width="4.140625" bestFit="1" customWidth="1"/>
    <col min="11788" max="11788" width="3.85546875" customWidth="1"/>
    <col min="11789" max="11789" width="3.5703125" customWidth="1"/>
    <col min="11790" max="11790" width="4" bestFit="1" customWidth="1"/>
    <col min="11791" max="11791" width="4" customWidth="1"/>
    <col min="11792" max="11792" width="13.28515625" customWidth="1"/>
    <col min="11793" max="11793" width="10.7109375" customWidth="1"/>
    <col min="11794" max="11794" width="13.85546875" bestFit="1" customWidth="1"/>
    <col min="11795" max="11795" width="11.7109375" customWidth="1"/>
    <col min="12033" max="12033" width="33.28515625" customWidth="1"/>
    <col min="12034" max="12034" width="27.140625" customWidth="1"/>
    <col min="12035" max="12035" width="18.7109375" customWidth="1"/>
    <col min="12036" max="12036" width="6.7109375" bestFit="1" customWidth="1"/>
    <col min="12037" max="12037" width="3.7109375" customWidth="1"/>
    <col min="12038" max="12038" width="4" customWidth="1"/>
    <col min="12039" max="12039" width="3.85546875" bestFit="1" customWidth="1"/>
    <col min="12040" max="12040" width="3.7109375" customWidth="1"/>
    <col min="12041" max="12041" width="4.140625" customWidth="1"/>
    <col min="12042" max="12042" width="3.42578125" bestFit="1" customWidth="1"/>
    <col min="12043" max="12043" width="4.140625" bestFit="1" customWidth="1"/>
    <col min="12044" max="12044" width="3.85546875" customWidth="1"/>
    <col min="12045" max="12045" width="3.5703125" customWidth="1"/>
    <col min="12046" max="12046" width="4" bestFit="1" customWidth="1"/>
    <col min="12047" max="12047" width="4" customWidth="1"/>
    <col min="12048" max="12048" width="13.28515625" customWidth="1"/>
    <col min="12049" max="12049" width="10.7109375" customWidth="1"/>
    <col min="12050" max="12050" width="13.85546875" bestFit="1" customWidth="1"/>
    <col min="12051" max="12051" width="11.7109375" customWidth="1"/>
    <col min="12289" max="12289" width="33.28515625" customWidth="1"/>
    <col min="12290" max="12290" width="27.140625" customWidth="1"/>
    <col min="12291" max="12291" width="18.7109375" customWidth="1"/>
    <col min="12292" max="12292" width="6.7109375" bestFit="1" customWidth="1"/>
    <col min="12293" max="12293" width="3.7109375" customWidth="1"/>
    <col min="12294" max="12294" width="4" customWidth="1"/>
    <col min="12295" max="12295" width="3.85546875" bestFit="1" customWidth="1"/>
    <col min="12296" max="12296" width="3.7109375" customWidth="1"/>
    <col min="12297" max="12297" width="4.140625" customWidth="1"/>
    <col min="12298" max="12298" width="3.42578125" bestFit="1" customWidth="1"/>
    <col min="12299" max="12299" width="4.140625" bestFit="1" customWidth="1"/>
    <col min="12300" max="12300" width="3.85546875" customWidth="1"/>
    <col min="12301" max="12301" width="3.5703125" customWidth="1"/>
    <col min="12302" max="12302" width="4" bestFit="1" customWidth="1"/>
    <col min="12303" max="12303" width="4" customWidth="1"/>
    <col min="12304" max="12304" width="13.28515625" customWidth="1"/>
    <col min="12305" max="12305" width="10.7109375" customWidth="1"/>
    <col min="12306" max="12306" width="13.85546875" bestFit="1" customWidth="1"/>
    <col min="12307" max="12307" width="11.7109375" customWidth="1"/>
    <col min="12545" max="12545" width="33.28515625" customWidth="1"/>
    <col min="12546" max="12546" width="27.140625" customWidth="1"/>
    <col min="12547" max="12547" width="18.7109375" customWidth="1"/>
    <col min="12548" max="12548" width="6.7109375" bestFit="1" customWidth="1"/>
    <col min="12549" max="12549" width="3.7109375" customWidth="1"/>
    <col min="12550" max="12550" width="4" customWidth="1"/>
    <col min="12551" max="12551" width="3.85546875" bestFit="1" customWidth="1"/>
    <col min="12552" max="12552" width="3.7109375" customWidth="1"/>
    <col min="12553" max="12553" width="4.140625" customWidth="1"/>
    <col min="12554" max="12554" width="3.42578125" bestFit="1" customWidth="1"/>
    <col min="12555" max="12555" width="4.140625" bestFit="1" customWidth="1"/>
    <col min="12556" max="12556" width="3.85546875" customWidth="1"/>
    <col min="12557" max="12557" width="3.5703125" customWidth="1"/>
    <col min="12558" max="12558" width="4" bestFit="1" customWidth="1"/>
    <col min="12559" max="12559" width="4" customWidth="1"/>
    <col min="12560" max="12560" width="13.28515625" customWidth="1"/>
    <col min="12561" max="12561" width="10.7109375" customWidth="1"/>
    <col min="12562" max="12562" width="13.85546875" bestFit="1" customWidth="1"/>
    <col min="12563" max="12563" width="11.7109375" customWidth="1"/>
    <col min="12801" max="12801" width="33.28515625" customWidth="1"/>
    <col min="12802" max="12802" width="27.140625" customWidth="1"/>
    <col min="12803" max="12803" width="18.7109375" customWidth="1"/>
    <col min="12804" max="12804" width="6.7109375" bestFit="1" customWidth="1"/>
    <col min="12805" max="12805" width="3.7109375" customWidth="1"/>
    <col min="12806" max="12806" width="4" customWidth="1"/>
    <col min="12807" max="12807" width="3.85546875" bestFit="1" customWidth="1"/>
    <col min="12808" max="12808" width="3.7109375" customWidth="1"/>
    <col min="12809" max="12809" width="4.140625" customWidth="1"/>
    <col min="12810" max="12810" width="3.42578125" bestFit="1" customWidth="1"/>
    <col min="12811" max="12811" width="4.140625" bestFit="1" customWidth="1"/>
    <col min="12812" max="12812" width="3.85546875" customWidth="1"/>
    <col min="12813" max="12813" width="3.5703125" customWidth="1"/>
    <col min="12814" max="12814" width="4" bestFit="1" customWidth="1"/>
    <col min="12815" max="12815" width="4" customWidth="1"/>
    <col min="12816" max="12816" width="13.28515625" customWidth="1"/>
    <col min="12817" max="12817" width="10.7109375" customWidth="1"/>
    <col min="12818" max="12818" width="13.85546875" bestFit="1" customWidth="1"/>
    <col min="12819" max="12819" width="11.7109375" customWidth="1"/>
    <col min="13057" max="13057" width="33.28515625" customWidth="1"/>
    <col min="13058" max="13058" width="27.140625" customWidth="1"/>
    <col min="13059" max="13059" width="18.7109375" customWidth="1"/>
    <col min="13060" max="13060" width="6.7109375" bestFit="1" customWidth="1"/>
    <col min="13061" max="13061" width="3.7109375" customWidth="1"/>
    <col min="13062" max="13062" width="4" customWidth="1"/>
    <col min="13063" max="13063" width="3.85546875" bestFit="1" customWidth="1"/>
    <col min="13064" max="13064" width="3.7109375" customWidth="1"/>
    <col min="13065" max="13065" width="4.140625" customWidth="1"/>
    <col min="13066" max="13066" width="3.42578125" bestFit="1" customWidth="1"/>
    <col min="13067" max="13067" width="4.140625" bestFit="1" customWidth="1"/>
    <col min="13068" max="13068" width="3.85546875" customWidth="1"/>
    <col min="13069" max="13069" width="3.5703125" customWidth="1"/>
    <col min="13070" max="13070" width="4" bestFit="1" customWidth="1"/>
    <col min="13071" max="13071" width="4" customWidth="1"/>
    <col min="13072" max="13072" width="13.28515625" customWidth="1"/>
    <col min="13073" max="13073" width="10.7109375" customWidth="1"/>
    <col min="13074" max="13074" width="13.85546875" bestFit="1" customWidth="1"/>
    <col min="13075" max="13075" width="11.7109375" customWidth="1"/>
    <col min="13313" max="13313" width="33.28515625" customWidth="1"/>
    <col min="13314" max="13314" width="27.140625" customWidth="1"/>
    <col min="13315" max="13315" width="18.7109375" customWidth="1"/>
    <col min="13316" max="13316" width="6.7109375" bestFit="1" customWidth="1"/>
    <col min="13317" max="13317" width="3.7109375" customWidth="1"/>
    <col min="13318" max="13318" width="4" customWidth="1"/>
    <col min="13319" max="13319" width="3.85546875" bestFit="1" customWidth="1"/>
    <col min="13320" max="13320" width="3.7109375" customWidth="1"/>
    <col min="13321" max="13321" width="4.140625" customWidth="1"/>
    <col min="13322" max="13322" width="3.42578125" bestFit="1" customWidth="1"/>
    <col min="13323" max="13323" width="4.140625" bestFit="1" customWidth="1"/>
    <col min="13324" max="13324" width="3.85546875" customWidth="1"/>
    <col min="13325" max="13325" width="3.5703125" customWidth="1"/>
    <col min="13326" max="13326" width="4" bestFit="1" customWidth="1"/>
    <col min="13327" max="13327" width="4" customWidth="1"/>
    <col min="13328" max="13328" width="13.28515625" customWidth="1"/>
    <col min="13329" max="13329" width="10.7109375" customWidth="1"/>
    <col min="13330" max="13330" width="13.85546875" bestFit="1" customWidth="1"/>
    <col min="13331" max="13331" width="11.7109375" customWidth="1"/>
    <col min="13569" max="13569" width="33.28515625" customWidth="1"/>
    <col min="13570" max="13570" width="27.140625" customWidth="1"/>
    <col min="13571" max="13571" width="18.7109375" customWidth="1"/>
    <col min="13572" max="13572" width="6.7109375" bestFit="1" customWidth="1"/>
    <col min="13573" max="13573" width="3.7109375" customWidth="1"/>
    <col min="13574" max="13574" width="4" customWidth="1"/>
    <col min="13575" max="13575" width="3.85546875" bestFit="1" customWidth="1"/>
    <col min="13576" max="13576" width="3.7109375" customWidth="1"/>
    <col min="13577" max="13577" width="4.140625" customWidth="1"/>
    <col min="13578" max="13578" width="3.42578125" bestFit="1" customWidth="1"/>
    <col min="13579" max="13579" width="4.140625" bestFit="1" customWidth="1"/>
    <col min="13580" max="13580" width="3.85546875" customWidth="1"/>
    <col min="13581" max="13581" width="3.5703125" customWidth="1"/>
    <col min="13582" max="13582" width="4" bestFit="1" customWidth="1"/>
    <col min="13583" max="13583" width="4" customWidth="1"/>
    <col min="13584" max="13584" width="13.28515625" customWidth="1"/>
    <col min="13585" max="13585" width="10.7109375" customWidth="1"/>
    <col min="13586" max="13586" width="13.85546875" bestFit="1" customWidth="1"/>
    <col min="13587" max="13587" width="11.7109375" customWidth="1"/>
    <col min="13825" max="13825" width="33.28515625" customWidth="1"/>
    <col min="13826" max="13826" width="27.140625" customWidth="1"/>
    <col min="13827" max="13827" width="18.7109375" customWidth="1"/>
    <col min="13828" max="13828" width="6.7109375" bestFit="1" customWidth="1"/>
    <col min="13829" max="13829" width="3.7109375" customWidth="1"/>
    <col min="13830" max="13830" width="4" customWidth="1"/>
    <col min="13831" max="13831" width="3.85546875" bestFit="1" customWidth="1"/>
    <col min="13832" max="13832" width="3.7109375" customWidth="1"/>
    <col min="13833" max="13833" width="4.140625" customWidth="1"/>
    <col min="13834" max="13834" width="3.42578125" bestFit="1" customWidth="1"/>
    <col min="13835" max="13835" width="4.140625" bestFit="1" customWidth="1"/>
    <col min="13836" max="13836" width="3.85546875" customWidth="1"/>
    <col min="13837" max="13837" width="3.5703125" customWidth="1"/>
    <col min="13838" max="13838" width="4" bestFit="1" customWidth="1"/>
    <col min="13839" max="13839" width="4" customWidth="1"/>
    <col min="13840" max="13840" width="13.28515625" customWidth="1"/>
    <col min="13841" max="13841" width="10.7109375" customWidth="1"/>
    <col min="13842" max="13842" width="13.85546875" bestFit="1" customWidth="1"/>
    <col min="13843" max="13843" width="11.7109375" customWidth="1"/>
    <col min="14081" max="14081" width="33.28515625" customWidth="1"/>
    <col min="14082" max="14082" width="27.140625" customWidth="1"/>
    <col min="14083" max="14083" width="18.7109375" customWidth="1"/>
    <col min="14084" max="14084" width="6.7109375" bestFit="1" customWidth="1"/>
    <col min="14085" max="14085" width="3.7109375" customWidth="1"/>
    <col min="14086" max="14086" width="4" customWidth="1"/>
    <col min="14087" max="14087" width="3.85546875" bestFit="1" customWidth="1"/>
    <col min="14088" max="14088" width="3.7109375" customWidth="1"/>
    <col min="14089" max="14089" width="4.140625" customWidth="1"/>
    <col min="14090" max="14090" width="3.42578125" bestFit="1" customWidth="1"/>
    <col min="14091" max="14091" width="4.140625" bestFit="1" customWidth="1"/>
    <col min="14092" max="14092" width="3.85546875" customWidth="1"/>
    <col min="14093" max="14093" width="3.5703125" customWidth="1"/>
    <col min="14094" max="14094" width="4" bestFit="1" customWidth="1"/>
    <col min="14095" max="14095" width="4" customWidth="1"/>
    <col min="14096" max="14096" width="13.28515625" customWidth="1"/>
    <col min="14097" max="14097" width="10.7109375" customWidth="1"/>
    <col min="14098" max="14098" width="13.85546875" bestFit="1" customWidth="1"/>
    <col min="14099" max="14099" width="11.7109375" customWidth="1"/>
    <col min="14337" max="14337" width="33.28515625" customWidth="1"/>
    <col min="14338" max="14338" width="27.140625" customWidth="1"/>
    <col min="14339" max="14339" width="18.7109375" customWidth="1"/>
    <col min="14340" max="14340" width="6.7109375" bestFit="1" customWidth="1"/>
    <col min="14341" max="14341" width="3.7109375" customWidth="1"/>
    <col min="14342" max="14342" width="4" customWidth="1"/>
    <col min="14343" max="14343" width="3.85546875" bestFit="1" customWidth="1"/>
    <col min="14344" max="14344" width="3.7109375" customWidth="1"/>
    <col min="14345" max="14345" width="4.140625" customWidth="1"/>
    <col min="14346" max="14346" width="3.42578125" bestFit="1" customWidth="1"/>
    <col min="14347" max="14347" width="4.140625" bestFit="1" customWidth="1"/>
    <col min="14348" max="14348" width="3.85546875" customWidth="1"/>
    <col min="14349" max="14349" width="3.5703125" customWidth="1"/>
    <col min="14350" max="14350" width="4" bestFit="1" customWidth="1"/>
    <col min="14351" max="14351" width="4" customWidth="1"/>
    <col min="14352" max="14352" width="13.28515625" customWidth="1"/>
    <col min="14353" max="14353" width="10.7109375" customWidth="1"/>
    <col min="14354" max="14354" width="13.85546875" bestFit="1" customWidth="1"/>
    <col min="14355" max="14355" width="11.7109375" customWidth="1"/>
    <col min="14593" max="14593" width="33.28515625" customWidth="1"/>
    <col min="14594" max="14594" width="27.140625" customWidth="1"/>
    <col min="14595" max="14595" width="18.7109375" customWidth="1"/>
    <col min="14596" max="14596" width="6.7109375" bestFit="1" customWidth="1"/>
    <col min="14597" max="14597" width="3.7109375" customWidth="1"/>
    <col min="14598" max="14598" width="4" customWidth="1"/>
    <col min="14599" max="14599" width="3.85546875" bestFit="1" customWidth="1"/>
    <col min="14600" max="14600" width="3.7109375" customWidth="1"/>
    <col min="14601" max="14601" width="4.140625" customWidth="1"/>
    <col min="14602" max="14602" width="3.42578125" bestFit="1" customWidth="1"/>
    <col min="14603" max="14603" width="4.140625" bestFit="1" customWidth="1"/>
    <col min="14604" max="14604" width="3.85546875" customWidth="1"/>
    <col min="14605" max="14605" width="3.5703125" customWidth="1"/>
    <col min="14606" max="14606" width="4" bestFit="1" customWidth="1"/>
    <col min="14607" max="14607" width="4" customWidth="1"/>
    <col min="14608" max="14608" width="13.28515625" customWidth="1"/>
    <col min="14609" max="14609" width="10.7109375" customWidth="1"/>
    <col min="14610" max="14610" width="13.85546875" bestFit="1" customWidth="1"/>
    <col min="14611" max="14611" width="11.7109375" customWidth="1"/>
    <col min="14849" max="14849" width="33.28515625" customWidth="1"/>
    <col min="14850" max="14850" width="27.140625" customWidth="1"/>
    <col min="14851" max="14851" width="18.7109375" customWidth="1"/>
    <col min="14852" max="14852" width="6.7109375" bestFit="1" customWidth="1"/>
    <col min="14853" max="14853" width="3.7109375" customWidth="1"/>
    <col min="14854" max="14854" width="4" customWidth="1"/>
    <col min="14855" max="14855" width="3.85546875" bestFit="1" customWidth="1"/>
    <col min="14856" max="14856" width="3.7109375" customWidth="1"/>
    <col min="14857" max="14857" width="4.140625" customWidth="1"/>
    <col min="14858" max="14858" width="3.42578125" bestFit="1" customWidth="1"/>
    <col min="14859" max="14859" width="4.140625" bestFit="1" customWidth="1"/>
    <col min="14860" max="14860" width="3.85546875" customWidth="1"/>
    <col min="14861" max="14861" width="3.5703125" customWidth="1"/>
    <col min="14862" max="14862" width="4" bestFit="1" customWidth="1"/>
    <col min="14863" max="14863" width="4" customWidth="1"/>
    <col min="14864" max="14864" width="13.28515625" customWidth="1"/>
    <col min="14865" max="14865" width="10.7109375" customWidth="1"/>
    <col min="14866" max="14866" width="13.85546875" bestFit="1" customWidth="1"/>
    <col min="14867" max="14867" width="11.7109375" customWidth="1"/>
    <col min="15105" max="15105" width="33.28515625" customWidth="1"/>
    <col min="15106" max="15106" width="27.140625" customWidth="1"/>
    <col min="15107" max="15107" width="18.7109375" customWidth="1"/>
    <col min="15108" max="15108" width="6.7109375" bestFit="1" customWidth="1"/>
    <col min="15109" max="15109" width="3.7109375" customWidth="1"/>
    <col min="15110" max="15110" width="4" customWidth="1"/>
    <col min="15111" max="15111" width="3.85546875" bestFit="1" customWidth="1"/>
    <col min="15112" max="15112" width="3.7109375" customWidth="1"/>
    <col min="15113" max="15113" width="4.140625" customWidth="1"/>
    <col min="15114" max="15114" width="3.42578125" bestFit="1" customWidth="1"/>
    <col min="15115" max="15115" width="4.140625" bestFit="1" customWidth="1"/>
    <col min="15116" max="15116" width="3.85546875" customWidth="1"/>
    <col min="15117" max="15117" width="3.5703125" customWidth="1"/>
    <col min="15118" max="15118" width="4" bestFit="1" customWidth="1"/>
    <col min="15119" max="15119" width="4" customWidth="1"/>
    <col min="15120" max="15120" width="13.28515625" customWidth="1"/>
    <col min="15121" max="15121" width="10.7109375" customWidth="1"/>
    <col min="15122" max="15122" width="13.85546875" bestFit="1" customWidth="1"/>
    <col min="15123" max="15123" width="11.7109375" customWidth="1"/>
    <col min="15361" max="15361" width="33.28515625" customWidth="1"/>
    <col min="15362" max="15362" width="27.140625" customWidth="1"/>
    <col min="15363" max="15363" width="18.7109375" customWidth="1"/>
    <col min="15364" max="15364" width="6.7109375" bestFit="1" customWidth="1"/>
    <col min="15365" max="15365" width="3.7109375" customWidth="1"/>
    <col min="15366" max="15366" width="4" customWidth="1"/>
    <col min="15367" max="15367" width="3.85546875" bestFit="1" customWidth="1"/>
    <col min="15368" max="15368" width="3.7109375" customWidth="1"/>
    <col min="15369" max="15369" width="4.140625" customWidth="1"/>
    <col min="15370" max="15370" width="3.42578125" bestFit="1" customWidth="1"/>
    <col min="15371" max="15371" width="4.140625" bestFit="1" customWidth="1"/>
    <col min="15372" max="15372" width="3.85546875" customWidth="1"/>
    <col min="15373" max="15373" width="3.5703125" customWidth="1"/>
    <col min="15374" max="15374" width="4" bestFit="1" customWidth="1"/>
    <col min="15375" max="15375" width="4" customWidth="1"/>
    <col min="15376" max="15376" width="13.28515625" customWidth="1"/>
    <col min="15377" max="15377" width="10.7109375" customWidth="1"/>
    <col min="15378" max="15378" width="13.85546875" bestFit="1" customWidth="1"/>
    <col min="15379" max="15379" width="11.7109375" customWidth="1"/>
    <col min="15617" max="15617" width="33.28515625" customWidth="1"/>
    <col min="15618" max="15618" width="27.140625" customWidth="1"/>
    <col min="15619" max="15619" width="18.7109375" customWidth="1"/>
    <col min="15620" max="15620" width="6.7109375" bestFit="1" customWidth="1"/>
    <col min="15621" max="15621" width="3.7109375" customWidth="1"/>
    <col min="15622" max="15622" width="4" customWidth="1"/>
    <col min="15623" max="15623" width="3.85546875" bestFit="1" customWidth="1"/>
    <col min="15624" max="15624" width="3.7109375" customWidth="1"/>
    <col min="15625" max="15625" width="4.140625" customWidth="1"/>
    <col min="15626" max="15626" width="3.42578125" bestFit="1" customWidth="1"/>
    <col min="15627" max="15627" width="4.140625" bestFit="1" customWidth="1"/>
    <col min="15628" max="15628" width="3.85546875" customWidth="1"/>
    <col min="15629" max="15629" width="3.5703125" customWidth="1"/>
    <col min="15630" max="15630" width="4" bestFit="1" customWidth="1"/>
    <col min="15631" max="15631" width="4" customWidth="1"/>
    <col min="15632" max="15632" width="13.28515625" customWidth="1"/>
    <col min="15633" max="15633" width="10.7109375" customWidth="1"/>
    <col min="15634" max="15634" width="13.85546875" bestFit="1" customWidth="1"/>
    <col min="15635" max="15635" width="11.7109375" customWidth="1"/>
    <col min="15873" max="15873" width="33.28515625" customWidth="1"/>
    <col min="15874" max="15874" width="27.140625" customWidth="1"/>
    <col min="15875" max="15875" width="18.7109375" customWidth="1"/>
    <col min="15876" max="15876" width="6.7109375" bestFit="1" customWidth="1"/>
    <col min="15877" max="15877" width="3.7109375" customWidth="1"/>
    <col min="15878" max="15878" width="4" customWidth="1"/>
    <col min="15879" max="15879" width="3.85546875" bestFit="1" customWidth="1"/>
    <col min="15880" max="15880" width="3.7109375" customWidth="1"/>
    <col min="15881" max="15881" width="4.140625" customWidth="1"/>
    <col min="15882" max="15882" width="3.42578125" bestFit="1" customWidth="1"/>
    <col min="15883" max="15883" width="4.140625" bestFit="1" customWidth="1"/>
    <col min="15884" max="15884" width="3.85546875" customWidth="1"/>
    <col min="15885" max="15885" width="3.5703125" customWidth="1"/>
    <col min="15886" max="15886" width="4" bestFit="1" customWidth="1"/>
    <col min="15887" max="15887" width="4" customWidth="1"/>
    <col min="15888" max="15888" width="13.28515625" customWidth="1"/>
    <col min="15889" max="15889" width="10.7109375" customWidth="1"/>
    <col min="15890" max="15890" width="13.85546875" bestFit="1" customWidth="1"/>
    <col min="15891" max="15891" width="11.7109375" customWidth="1"/>
    <col min="16129" max="16129" width="33.28515625" customWidth="1"/>
    <col min="16130" max="16130" width="27.140625" customWidth="1"/>
    <col min="16131" max="16131" width="18.7109375" customWidth="1"/>
    <col min="16132" max="16132" width="6.7109375" bestFit="1" customWidth="1"/>
    <col min="16133" max="16133" width="3.7109375" customWidth="1"/>
    <col min="16134" max="16134" width="4" customWidth="1"/>
    <col min="16135" max="16135" width="3.85546875" bestFit="1" customWidth="1"/>
    <col min="16136" max="16136" width="3.7109375" customWidth="1"/>
    <col min="16137" max="16137" width="4.140625" customWidth="1"/>
    <col min="16138" max="16138" width="3.42578125" bestFit="1" customWidth="1"/>
    <col min="16139" max="16139" width="4.140625" bestFit="1" customWidth="1"/>
    <col min="16140" max="16140" width="3.85546875" customWidth="1"/>
    <col min="16141" max="16141" width="3.5703125" customWidth="1"/>
    <col min="16142" max="16142" width="4" bestFit="1" customWidth="1"/>
    <col min="16143" max="16143" width="4" customWidth="1"/>
    <col min="16144" max="16144" width="13.28515625" customWidth="1"/>
    <col min="16145" max="16145" width="10.7109375" customWidth="1"/>
    <col min="16146" max="16146" width="13.85546875" bestFit="1" customWidth="1"/>
    <col min="16147" max="16147" width="11.7109375" customWidth="1"/>
  </cols>
  <sheetData>
    <row r="2" spans="1:20" ht="20.25" x14ac:dyDescent="0.3">
      <c r="A2" s="1397" t="s">
        <v>0</v>
      </c>
      <c r="B2" s="1397"/>
      <c r="C2" s="1397"/>
      <c r="D2" s="1397"/>
      <c r="E2" s="1397"/>
      <c r="F2" s="1397"/>
      <c r="G2" s="1397"/>
      <c r="H2" s="1397"/>
      <c r="I2" s="1397"/>
      <c r="J2" s="1397"/>
      <c r="K2" s="1397"/>
      <c r="L2" s="1397"/>
      <c r="M2" s="1397"/>
      <c r="N2" s="1397"/>
      <c r="O2" s="1397"/>
      <c r="P2" s="1397"/>
      <c r="Q2" s="1397"/>
      <c r="R2" s="1397"/>
      <c r="S2" s="1397"/>
    </row>
    <row r="3" spans="1:20" ht="20.25" x14ac:dyDescent="0.25">
      <c r="A3" s="1396" t="s">
        <v>203</v>
      </c>
      <c r="B3" s="1396"/>
      <c r="C3" s="1396"/>
      <c r="D3" s="1396"/>
      <c r="E3" s="1396"/>
      <c r="F3" s="1396"/>
      <c r="G3" s="1396"/>
      <c r="H3" s="1396"/>
      <c r="I3" s="1396"/>
      <c r="J3" s="1396"/>
      <c r="K3" s="1396"/>
      <c r="L3" s="1396"/>
      <c r="M3" s="1396"/>
      <c r="N3" s="1396"/>
      <c r="O3" s="1396"/>
      <c r="P3" s="1396"/>
      <c r="Q3" s="1396"/>
      <c r="R3" s="1396"/>
      <c r="S3" s="1396"/>
    </row>
    <row r="4" spans="1:20" ht="20.25" x14ac:dyDescent="0.3">
      <c r="A4" s="1397" t="s">
        <v>2</v>
      </c>
      <c r="B4" s="1397"/>
      <c r="C4" s="1397"/>
      <c r="D4" s="1397"/>
      <c r="E4" s="1397"/>
      <c r="F4" s="1397"/>
      <c r="G4" s="1397"/>
      <c r="H4" s="1397"/>
      <c r="I4" s="1397"/>
      <c r="J4" s="1397"/>
      <c r="K4" s="1397"/>
      <c r="L4" s="1397"/>
      <c r="M4" s="1397"/>
      <c r="N4" s="1397"/>
      <c r="O4" s="1397"/>
      <c r="P4" s="1397"/>
      <c r="Q4" s="1397"/>
      <c r="R4" s="1397"/>
      <c r="S4" s="1397"/>
    </row>
    <row r="5" spans="1:20" ht="22.5" customHeight="1" x14ac:dyDescent="0.25">
      <c r="A5" s="91" t="s">
        <v>278</v>
      </c>
      <c r="B5" s="150"/>
      <c r="C5" s="1404"/>
      <c r="D5" s="1404"/>
      <c r="E5" s="1404"/>
      <c r="F5" s="1404"/>
      <c r="G5" s="1404"/>
      <c r="H5" s="1404"/>
      <c r="I5" s="1404"/>
      <c r="J5" s="1404"/>
      <c r="K5" s="1404"/>
      <c r="L5" s="92"/>
      <c r="M5" s="92"/>
      <c r="N5" s="92"/>
      <c r="O5" s="92"/>
      <c r="P5" s="92"/>
      <c r="Q5" s="92"/>
      <c r="R5" s="92"/>
      <c r="S5" s="99"/>
    </row>
    <row r="6" spans="1:20" s="1" customFormat="1" ht="30.75" customHeight="1" x14ac:dyDescent="0.25">
      <c r="A6" s="151" t="s">
        <v>279</v>
      </c>
      <c r="B6" s="151"/>
      <c r="C6" s="94"/>
      <c r="D6" s="94"/>
      <c r="E6" s="94"/>
      <c r="F6" s="94"/>
      <c r="G6" s="94"/>
      <c r="H6" s="94"/>
      <c r="I6" s="94"/>
      <c r="J6" s="94"/>
      <c r="K6" s="94"/>
      <c r="L6" s="94"/>
      <c r="M6" s="94"/>
      <c r="N6" s="94"/>
      <c r="O6" s="94"/>
      <c r="P6" s="94"/>
      <c r="Q6" s="94"/>
      <c r="R6" s="94"/>
      <c r="S6" s="99"/>
    </row>
    <row r="7" spans="1:20" s="1" customFormat="1" ht="24.75" customHeight="1" x14ac:dyDescent="0.25">
      <c r="A7" s="97" t="s">
        <v>280</v>
      </c>
      <c r="B7" s="97"/>
      <c r="C7" s="46"/>
      <c r="D7" s="97"/>
      <c r="E7" s="97"/>
      <c r="F7" s="97"/>
      <c r="G7" s="97"/>
      <c r="H7" s="152"/>
      <c r="I7" s="152"/>
      <c r="J7" s="153"/>
      <c r="K7" s="153"/>
      <c r="L7" s="153"/>
      <c r="M7" s="153"/>
      <c r="N7" s="153"/>
      <c r="O7" s="153"/>
      <c r="P7" s="153"/>
      <c r="Q7" s="153"/>
      <c r="R7" s="154"/>
      <c r="S7" s="155"/>
    </row>
    <row r="8" spans="1:20" s="1" customFormat="1" ht="24.75" customHeight="1" x14ac:dyDescent="0.25">
      <c r="A8" s="151" t="s">
        <v>281</v>
      </c>
      <c r="B8" s="156"/>
      <c r="C8" s="156"/>
      <c r="D8" s="156"/>
      <c r="E8" s="156"/>
      <c r="F8" s="156"/>
      <c r="G8" s="156"/>
      <c r="H8" s="156"/>
      <c r="I8" s="156"/>
      <c r="J8" s="156"/>
      <c r="K8" s="156"/>
      <c r="L8" s="156"/>
      <c r="M8" s="156"/>
      <c r="N8" s="156"/>
      <c r="O8" s="156"/>
      <c r="P8" s="156"/>
      <c r="Q8" s="156"/>
      <c r="R8" s="156"/>
      <c r="S8" s="157"/>
    </row>
    <row r="9" spans="1:20" s="149" customFormat="1" ht="13.5" x14ac:dyDescent="0.25">
      <c r="A9" s="1405" t="s">
        <v>208</v>
      </c>
      <c r="B9" s="1402" t="s">
        <v>8</v>
      </c>
      <c r="C9" s="1402" t="s">
        <v>209</v>
      </c>
      <c r="D9" s="1379" t="s">
        <v>210</v>
      </c>
      <c r="E9" s="1380"/>
      <c r="F9" s="1381"/>
      <c r="G9" s="1379" t="s">
        <v>11</v>
      </c>
      <c r="H9" s="1380"/>
      <c r="I9" s="1381"/>
      <c r="J9" s="1379" t="s">
        <v>12</v>
      </c>
      <c r="K9" s="1380"/>
      <c r="L9" s="1381"/>
      <c r="M9" s="1379" t="s">
        <v>13</v>
      </c>
      <c r="N9" s="1380"/>
      <c r="O9" s="1381"/>
      <c r="P9" s="1399" t="s">
        <v>211</v>
      </c>
      <c r="Q9" s="1400"/>
      <c r="R9" s="1401"/>
      <c r="S9" s="1402" t="s">
        <v>15</v>
      </c>
    </row>
    <row r="10" spans="1:20" s="149" customFormat="1" ht="13.5" x14ac:dyDescent="0.2">
      <c r="A10" s="1405"/>
      <c r="B10" s="1403"/>
      <c r="C10" s="1403"/>
      <c r="D10" s="158" t="s">
        <v>16</v>
      </c>
      <c r="E10" s="158" t="s">
        <v>17</v>
      </c>
      <c r="F10" s="158" t="s">
        <v>18</v>
      </c>
      <c r="G10" s="158" t="s">
        <v>19</v>
      </c>
      <c r="H10" s="158" t="s">
        <v>20</v>
      </c>
      <c r="I10" s="158" t="s">
        <v>21</v>
      </c>
      <c r="J10" s="158" t="s">
        <v>22</v>
      </c>
      <c r="K10" s="158" t="s">
        <v>23</v>
      </c>
      <c r="L10" s="158" t="s">
        <v>24</v>
      </c>
      <c r="M10" s="158" t="s">
        <v>25</v>
      </c>
      <c r="N10" s="158" t="s">
        <v>26</v>
      </c>
      <c r="O10" s="158" t="s">
        <v>27</v>
      </c>
      <c r="P10" s="159" t="s">
        <v>28</v>
      </c>
      <c r="Q10" s="159" t="s">
        <v>212</v>
      </c>
      <c r="R10" s="159" t="s">
        <v>30</v>
      </c>
      <c r="S10" s="1403"/>
    </row>
    <row r="11" spans="1:20" ht="54.75" customHeight="1" x14ac:dyDescent="0.3">
      <c r="A11" s="49" t="s">
        <v>31</v>
      </c>
      <c r="B11" s="49" t="s">
        <v>32</v>
      </c>
      <c r="C11" s="50">
        <v>0.88</v>
      </c>
      <c r="D11" s="49"/>
      <c r="E11" s="49"/>
      <c r="F11" s="49"/>
      <c r="G11" s="49"/>
      <c r="H11" s="49"/>
      <c r="I11" s="49"/>
      <c r="J11" s="49"/>
      <c r="K11" s="49"/>
      <c r="L11" s="49"/>
      <c r="M11" s="49"/>
      <c r="N11" s="49"/>
      <c r="O11" s="49"/>
      <c r="P11" s="49"/>
      <c r="Q11" s="49"/>
      <c r="R11" s="49"/>
      <c r="S11" s="49"/>
      <c r="T11" s="48"/>
    </row>
    <row r="12" spans="1:20" s="107" customFormat="1" ht="38.25" x14ac:dyDescent="0.25">
      <c r="A12" s="69" t="s">
        <v>282</v>
      </c>
      <c r="B12" s="69" t="s">
        <v>283</v>
      </c>
      <c r="C12" s="160" t="s">
        <v>284</v>
      </c>
      <c r="D12" s="161"/>
      <c r="E12" s="161"/>
      <c r="F12" s="161"/>
      <c r="G12" s="161"/>
      <c r="H12" s="161"/>
      <c r="I12" s="161"/>
      <c r="J12" s="161"/>
      <c r="K12" s="161"/>
      <c r="L12" s="161"/>
      <c r="M12" s="161"/>
      <c r="N12" s="161"/>
      <c r="O12" s="161"/>
      <c r="P12" s="162"/>
      <c r="Q12" s="162"/>
      <c r="R12" s="162"/>
      <c r="S12" s="163" t="s">
        <v>285</v>
      </c>
      <c r="T12" s="164"/>
    </row>
    <row r="13" spans="1:20" ht="69" hidden="1" customHeight="1" x14ac:dyDescent="0.25">
      <c r="A13" s="66"/>
      <c r="B13" s="66"/>
      <c r="C13" s="66"/>
      <c r="D13" s="165"/>
      <c r="E13" s="165"/>
      <c r="F13" s="165"/>
      <c r="G13" s="165"/>
      <c r="H13" s="165"/>
      <c r="I13" s="165"/>
      <c r="J13" s="165"/>
      <c r="K13" s="165"/>
      <c r="L13" s="165"/>
      <c r="M13" s="165"/>
      <c r="N13" s="165"/>
      <c r="O13" s="165"/>
      <c r="P13" s="166"/>
      <c r="Q13" s="167"/>
      <c r="R13" s="168"/>
      <c r="S13" s="169"/>
      <c r="T13" s="149"/>
    </row>
    <row r="14" spans="1:20" s="176" customFormat="1" ht="42" customHeight="1" x14ac:dyDescent="0.25">
      <c r="A14" s="170" t="s">
        <v>286</v>
      </c>
      <c r="B14" s="170" t="s">
        <v>287</v>
      </c>
      <c r="C14" s="171" t="s">
        <v>288</v>
      </c>
      <c r="D14" s="172">
        <v>5</v>
      </c>
      <c r="E14" s="172">
        <v>6</v>
      </c>
      <c r="F14" s="172">
        <v>5</v>
      </c>
      <c r="G14" s="172">
        <v>5</v>
      </c>
      <c r="H14" s="172">
        <v>6</v>
      </c>
      <c r="I14" s="172">
        <v>8</v>
      </c>
      <c r="J14" s="172">
        <v>5</v>
      </c>
      <c r="K14" s="172">
        <v>5</v>
      </c>
      <c r="L14" s="172">
        <v>5</v>
      </c>
      <c r="M14" s="172">
        <v>5</v>
      </c>
      <c r="N14" s="172">
        <v>5</v>
      </c>
      <c r="O14" s="172">
        <v>8</v>
      </c>
      <c r="P14" s="173"/>
      <c r="Q14" s="173"/>
      <c r="R14" s="173"/>
      <c r="S14" s="174"/>
      <c r="T14" s="175"/>
    </row>
    <row r="15" spans="1:20" ht="35.25" customHeight="1" x14ac:dyDescent="0.25">
      <c r="A15" s="170" t="s">
        <v>289</v>
      </c>
      <c r="B15" s="68" t="s">
        <v>290</v>
      </c>
      <c r="C15" s="68" t="s">
        <v>288</v>
      </c>
      <c r="D15" s="172">
        <v>5</v>
      </c>
      <c r="E15" s="172">
        <v>6</v>
      </c>
      <c r="F15" s="172">
        <v>5</v>
      </c>
      <c r="G15" s="172">
        <v>5</v>
      </c>
      <c r="H15" s="172">
        <v>6</v>
      </c>
      <c r="I15" s="172">
        <v>8</v>
      </c>
      <c r="J15" s="172">
        <v>5</v>
      </c>
      <c r="K15" s="172">
        <v>5</v>
      </c>
      <c r="L15" s="172">
        <v>5</v>
      </c>
      <c r="M15" s="172">
        <v>5</v>
      </c>
      <c r="N15" s="172">
        <v>5</v>
      </c>
      <c r="O15" s="172">
        <v>8</v>
      </c>
      <c r="P15" s="166"/>
      <c r="Q15" s="167"/>
      <c r="R15" s="168"/>
      <c r="S15" s="169"/>
      <c r="T15" s="149"/>
    </row>
    <row r="16" spans="1:20" s="176" customFormat="1" ht="33.75" customHeight="1" x14ac:dyDescent="0.25">
      <c r="A16" s="177" t="s">
        <v>291</v>
      </c>
      <c r="B16" s="68" t="s">
        <v>292</v>
      </c>
      <c r="C16" s="68" t="s">
        <v>288</v>
      </c>
      <c r="D16" s="172">
        <v>5</v>
      </c>
      <c r="E16" s="172">
        <v>6</v>
      </c>
      <c r="F16" s="172">
        <v>5</v>
      </c>
      <c r="G16" s="172">
        <v>5</v>
      </c>
      <c r="H16" s="172">
        <v>6</v>
      </c>
      <c r="I16" s="172">
        <v>8</v>
      </c>
      <c r="J16" s="172">
        <v>5</v>
      </c>
      <c r="K16" s="172">
        <v>5</v>
      </c>
      <c r="L16" s="172">
        <v>5</v>
      </c>
      <c r="M16" s="172">
        <v>5</v>
      </c>
      <c r="N16" s="172">
        <v>5</v>
      </c>
      <c r="O16" s="172">
        <v>8</v>
      </c>
      <c r="P16" s="178"/>
      <c r="Q16" s="179"/>
      <c r="R16" s="180"/>
      <c r="S16" s="174"/>
      <c r="T16" s="175"/>
    </row>
    <row r="17" spans="1:20" ht="44.25" customHeight="1" x14ac:dyDescent="0.25">
      <c r="A17" s="177" t="s">
        <v>293</v>
      </c>
      <c r="B17" s="181" t="s">
        <v>294</v>
      </c>
      <c r="C17" s="181" t="s">
        <v>78</v>
      </c>
      <c r="D17" s="182"/>
      <c r="E17" s="182"/>
      <c r="F17" s="172">
        <v>1</v>
      </c>
      <c r="G17" s="182"/>
      <c r="H17" s="182"/>
      <c r="I17" s="172">
        <v>1</v>
      </c>
      <c r="J17" s="66"/>
      <c r="K17" s="182"/>
      <c r="L17" s="172">
        <v>1</v>
      </c>
      <c r="M17" s="183"/>
      <c r="N17" s="182"/>
      <c r="O17" s="172">
        <v>1</v>
      </c>
      <c r="P17" s="182"/>
      <c r="Q17" s="182"/>
      <c r="R17" s="182"/>
      <c r="S17" s="169"/>
      <c r="T17" s="149"/>
    </row>
    <row r="18" spans="1:20" ht="48" customHeight="1" x14ac:dyDescent="0.25">
      <c r="A18" s="177" t="s">
        <v>295</v>
      </c>
      <c r="B18" s="68" t="s">
        <v>296</v>
      </c>
      <c r="C18" s="68" t="s">
        <v>297</v>
      </c>
      <c r="D18" s="184">
        <v>5</v>
      </c>
      <c r="E18" s="172">
        <v>6</v>
      </c>
      <c r="F18" s="172">
        <v>5</v>
      </c>
      <c r="G18" s="172">
        <v>5</v>
      </c>
      <c r="H18" s="172">
        <v>6</v>
      </c>
      <c r="I18" s="172">
        <v>8</v>
      </c>
      <c r="J18" s="172">
        <v>5</v>
      </c>
      <c r="K18" s="172">
        <v>5</v>
      </c>
      <c r="L18" s="172">
        <v>5</v>
      </c>
      <c r="M18" s="172">
        <v>5</v>
      </c>
      <c r="N18" s="172">
        <v>5</v>
      </c>
      <c r="O18" s="172">
        <v>8</v>
      </c>
      <c r="P18" s="166"/>
      <c r="Q18" s="167"/>
      <c r="R18" s="168"/>
      <c r="S18" s="169"/>
      <c r="T18" s="149"/>
    </row>
    <row r="19" spans="1:20" ht="33.75" customHeight="1" x14ac:dyDescent="0.25">
      <c r="A19" s="69" t="s">
        <v>298</v>
      </c>
      <c r="B19" s="69" t="s">
        <v>299</v>
      </c>
      <c r="C19" s="185" t="s">
        <v>218</v>
      </c>
      <c r="D19" s="161"/>
      <c r="E19" s="161"/>
      <c r="F19" s="161"/>
      <c r="G19" s="161"/>
      <c r="H19" s="161"/>
      <c r="I19" s="161"/>
      <c r="J19" s="161"/>
      <c r="K19" s="161"/>
      <c r="L19" s="161"/>
      <c r="M19" s="161"/>
      <c r="N19" s="161"/>
      <c r="O19" s="161"/>
      <c r="P19" s="162">
        <f>SUM(P20:P30)</f>
        <v>125000</v>
      </c>
      <c r="Q19" s="162"/>
      <c r="R19" s="162"/>
      <c r="S19" s="163" t="s">
        <v>300</v>
      </c>
      <c r="T19" s="149"/>
    </row>
    <row r="20" spans="1:20" ht="42" customHeight="1" x14ac:dyDescent="0.25">
      <c r="A20" s="186" t="s">
        <v>301</v>
      </c>
      <c r="B20" s="66" t="s">
        <v>302</v>
      </c>
      <c r="C20" s="66" t="s">
        <v>303</v>
      </c>
      <c r="D20" s="172"/>
      <c r="E20" s="172"/>
      <c r="F20" s="172"/>
      <c r="G20" s="172"/>
      <c r="H20" s="172"/>
      <c r="I20" s="172"/>
      <c r="J20" s="172"/>
      <c r="K20" s="172"/>
      <c r="L20" s="172"/>
      <c r="M20" s="172"/>
      <c r="N20" s="172"/>
      <c r="O20" s="172"/>
      <c r="P20" s="187">
        <v>50000</v>
      </c>
      <c r="Q20" s="167"/>
      <c r="R20" s="168"/>
      <c r="S20" s="188" t="s">
        <v>304</v>
      </c>
      <c r="T20" s="149"/>
    </row>
    <row r="21" spans="1:20" ht="27" customHeight="1" x14ac:dyDescent="0.25">
      <c r="A21" s="177" t="s">
        <v>305</v>
      </c>
      <c r="B21" s="68" t="s">
        <v>306</v>
      </c>
      <c r="C21" s="68" t="s">
        <v>307</v>
      </c>
      <c r="D21" s="172">
        <v>1</v>
      </c>
      <c r="E21" s="172"/>
      <c r="F21" s="172"/>
      <c r="G21" s="172"/>
      <c r="H21" s="172"/>
      <c r="I21" s="172"/>
      <c r="J21" s="172"/>
      <c r="K21" s="172">
        <v>1</v>
      </c>
      <c r="L21" s="172"/>
      <c r="M21" s="172"/>
      <c r="N21" s="172"/>
      <c r="O21" s="172"/>
      <c r="P21" s="187">
        <v>13200</v>
      </c>
      <c r="Q21" s="167"/>
      <c r="R21" s="168"/>
      <c r="S21" s="188" t="s">
        <v>308</v>
      </c>
      <c r="T21" s="149"/>
    </row>
    <row r="22" spans="1:20" ht="27" x14ac:dyDescent="0.25">
      <c r="A22" s="177" t="s">
        <v>309</v>
      </c>
      <c r="B22" s="68" t="s">
        <v>310</v>
      </c>
      <c r="C22" s="68" t="s">
        <v>311</v>
      </c>
      <c r="D22" s="172"/>
      <c r="E22" s="172"/>
      <c r="F22" s="172"/>
      <c r="G22" s="172"/>
      <c r="H22" s="172"/>
      <c r="I22" s="172"/>
      <c r="J22" s="172"/>
      <c r="K22" s="172"/>
      <c r="L22" s="172"/>
      <c r="M22" s="172"/>
      <c r="N22" s="172"/>
      <c r="O22" s="172"/>
      <c r="P22" s="187"/>
      <c r="Q22" s="167"/>
      <c r="R22" s="168">
        <v>225000</v>
      </c>
      <c r="S22" s="188"/>
      <c r="T22" s="149"/>
    </row>
    <row r="23" spans="1:20" ht="29.25" customHeight="1" x14ac:dyDescent="0.25">
      <c r="A23" s="186" t="s">
        <v>312</v>
      </c>
      <c r="B23" s="66" t="s">
        <v>313</v>
      </c>
      <c r="C23" s="66" t="s">
        <v>314</v>
      </c>
      <c r="D23" s="66"/>
      <c r="E23" s="66"/>
      <c r="F23" s="66"/>
      <c r="G23" s="66"/>
      <c r="H23" s="66"/>
      <c r="I23" s="66"/>
      <c r="J23" s="66"/>
      <c r="K23" s="66"/>
      <c r="L23" s="66"/>
      <c r="M23" s="66"/>
      <c r="N23" s="66"/>
      <c r="O23" s="66"/>
      <c r="P23" s="187"/>
      <c r="Q23" s="189"/>
      <c r="R23" s="190"/>
      <c r="S23" s="188" t="s">
        <v>315</v>
      </c>
      <c r="T23" s="149"/>
    </row>
    <row r="24" spans="1:20" ht="34.5" customHeight="1" x14ac:dyDescent="0.25">
      <c r="A24" s="177" t="s">
        <v>316</v>
      </c>
      <c r="B24" s="68" t="s">
        <v>317</v>
      </c>
      <c r="C24" s="68" t="s">
        <v>318</v>
      </c>
      <c r="D24" s="172"/>
      <c r="E24" s="172"/>
      <c r="F24" s="172"/>
      <c r="G24" s="172"/>
      <c r="H24" s="172"/>
      <c r="I24" s="172"/>
      <c r="J24" s="172"/>
      <c r="K24" s="172"/>
      <c r="L24" s="172"/>
      <c r="M24" s="172"/>
      <c r="N24" s="172"/>
      <c r="O24" s="172"/>
      <c r="P24" s="187">
        <v>30000</v>
      </c>
      <c r="Q24" s="167"/>
      <c r="R24" s="168"/>
      <c r="S24" s="188" t="s">
        <v>319</v>
      </c>
      <c r="T24" s="149"/>
    </row>
    <row r="25" spans="1:20" ht="27" x14ac:dyDescent="0.25">
      <c r="A25" s="177" t="s">
        <v>320</v>
      </c>
      <c r="B25" s="68" t="s">
        <v>321</v>
      </c>
      <c r="C25" s="68" t="s">
        <v>322</v>
      </c>
      <c r="D25" s="66"/>
      <c r="E25" s="172">
        <v>2</v>
      </c>
      <c r="F25" s="66"/>
      <c r="G25" s="66"/>
      <c r="H25" s="66"/>
      <c r="I25" s="66"/>
      <c r="J25" s="66"/>
      <c r="K25" s="66"/>
      <c r="L25" s="66"/>
      <c r="M25" s="66"/>
      <c r="N25" s="66"/>
      <c r="O25" s="66"/>
      <c r="P25" s="187">
        <v>5900</v>
      </c>
      <c r="Q25" s="167"/>
      <c r="R25" s="168"/>
      <c r="S25" s="188" t="s">
        <v>323</v>
      </c>
      <c r="T25" s="149"/>
    </row>
    <row r="26" spans="1:20" ht="27" x14ac:dyDescent="0.25">
      <c r="A26" s="177" t="s">
        <v>324</v>
      </c>
      <c r="B26" s="68" t="s">
        <v>325</v>
      </c>
      <c r="C26" s="68" t="s">
        <v>326</v>
      </c>
      <c r="D26" s="66"/>
      <c r="E26" s="172">
        <v>1</v>
      </c>
      <c r="F26" s="66"/>
      <c r="G26" s="66"/>
      <c r="H26" s="66"/>
      <c r="I26" s="66"/>
      <c r="J26" s="66"/>
      <c r="K26" s="66"/>
      <c r="L26" s="66"/>
      <c r="M26" s="66"/>
      <c r="N26" s="66"/>
      <c r="O26" s="66"/>
      <c r="P26" s="187">
        <v>10900</v>
      </c>
      <c r="Q26" s="167"/>
      <c r="R26" s="168"/>
      <c r="S26" s="188" t="s">
        <v>327</v>
      </c>
      <c r="T26" s="149"/>
    </row>
    <row r="27" spans="1:20" ht="64.5" customHeight="1" x14ac:dyDescent="0.25">
      <c r="A27" s="186" t="s">
        <v>328</v>
      </c>
      <c r="B27" s="66" t="s">
        <v>329</v>
      </c>
      <c r="C27" s="66" t="s">
        <v>330</v>
      </c>
      <c r="D27" s="66"/>
      <c r="E27" s="172"/>
      <c r="F27" s="66"/>
      <c r="G27" s="66"/>
      <c r="H27" s="66"/>
      <c r="I27" s="66"/>
      <c r="J27" s="66"/>
      <c r="K27" s="66"/>
      <c r="L27" s="66"/>
      <c r="M27" s="66"/>
      <c r="N27" s="66"/>
      <c r="O27" s="66"/>
      <c r="P27" s="187">
        <v>0</v>
      </c>
      <c r="Q27" s="167"/>
      <c r="R27" s="168"/>
      <c r="S27" s="188"/>
      <c r="T27" s="149"/>
    </row>
    <row r="28" spans="1:20" ht="50.25" customHeight="1" x14ac:dyDescent="0.25">
      <c r="A28" s="177" t="s">
        <v>331</v>
      </c>
      <c r="B28" s="68" t="s">
        <v>332</v>
      </c>
      <c r="C28" s="68" t="s">
        <v>333</v>
      </c>
      <c r="D28" s="191"/>
      <c r="E28" s="191"/>
      <c r="F28" s="192"/>
      <c r="G28" s="191"/>
      <c r="H28" s="191"/>
      <c r="I28" s="191"/>
      <c r="J28" s="191"/>
      <c r="K28" s="191"/>
      <c r="L28" s="191"/>
      <c r="M28" s="191"/>
      <c r="N28" s="191"/>
      <c r="O28" s="191"/>
      <c r="P28" s="187">
        <v>0</v>
      </c>
      <c r="Q28" s="193"/>
      <c r="R28" s="194"/>
      <c r="S28" s="188"/>
      <c r="T28" s="149"/>
    </row>
    <row r="29" spans="1:20" ht="47.25" customHeight="1" x14ac:dyDescent="0.25">
      <c r="A29" s="177" t="s">
        <v>334</v>
      </c>
      <c r="B29" s="68" t="s">
        <v>335</v>
      </c>
      <c r="C29" s="68">
        <v>100</v>
      </c>
      <c r="D29" s="169"/>
      <c r="E29" s="195"/>
      <c r="F29" s="169"/>
      <c r="G29" s="169"/>
      <c r="H29" s="169"/>
      <c r="I29" s="169"/>
      <c r="J29" s="169"/>
      <c r="K29" s="169"/>
      <c r="L29" s="169"/>
      <c r="M29" s="169"/>
      <c r="N29" s="195"/>
      <c r="O29" s="169"/>
      <c r="P29" s="187">
        <v>0</v>
      </c>
      <c r="Q29" s="193"/>
      <c r="R29" s="194"/>
      <c r="S29" s="169" t="s">
        <v>336</v>
      </c>
      <c r="T29" s="149"/>
    </row>
    <row r="30" spans="1:20" ht="41.25" thickBot="1" x14ac:dyDescent="0.3">
      <c r="A30" s="177" t="s">
        <v>337</v>
      </c>
      <c r="B30" s="68" t="s">
        <v>338</v>
      </c>
      <c r="C30" s="68" t="s">
        <v>339</v>
      </c>
      <c r="D30" s="169"/>
      <c r="E30" s="196"/>
      <c r="F30" s="195"/>
      <c r="G30" s="195"/>
      <c r="H30" s="197"/>
      <c r="I30" s="197"/>
      <c r="J30" s="197"/>
      <c r="K30" s="196"/>
      <c r="L30" s="169"/>
      <c r="M30" s="195"/>
      <c r="N30" s="195"/>
      <c r="O30" s="169"/>
      <c r="P30" s="198">
        <v>15000</v>
      </c>
      <c r="Q30" s="193"/>
      <c r="R30" s="194"/>
      <c r="S30" s="188" t="s">
        <v>340</v>
      </c>
      <c r="T30" s="149"/>
    </row>
    <row r="31" spans="1:20" ht="15.75" x14ac:dyDescent="0.3">
      <c r="A31" s="133"/>
      <c r="B31" s="133"/>
      <c r="C31" s="133"/>
      <c r="D31" s="133"/>
      <c r="E31" s="133"/>
      <c r="F31" s="133"/>
      <c r="G31" s="133"/>
      <c r="H31" s="133"/>
      <c r="I31" s="133"/>
      <c r="J31" s="133"/>
      <c r="K31" s="133"/>
      <c r="L31" s="133"/>
      <c r="M31" s="133"/>
      <c r="N31" s="133"/>
      <c r="O31" s="133"/>
      <c r="P31" s="199">
        <f>P20+P21+P24+P25+P26+P27+P28+P29+P30</f>
        <v>125000</v>
      </c>
      <c r="Q31" s="133"/>
      <c r="R31" s="200"/>
      <c r="S31" s="201"/>
      <c r="T31" s="149"/>
    </row>
  </sheetData>
  <mergeCells count="13">
    <mergeCell ref="M9:O9"/>
    <mergeCell ref="P9:R9"/>
    <mergeCell ref="S9:S10"/>
    <mergeCell ref="A2:S2"/>
    <mergeCell ref="A3:S3"/>
    <mergeCell ref="A4:S4"/>
    <mergeCell ref="C5:K5"/>
    <mergeCell ref="A9:A10"/>
    <mergeCell ref="B9:B10"/>
    <mergeCell ref="C9:C10"/>
    <mergeCell ref="D9:F9"/>
    <mergeCell ref="G9:I9"/>
    <mergeCell ref="J9:L9"/>
  </mergeCells>
  <pageMargins left="0.70866141732283472" right="0.70866141732283472" top="0.74803149606299213" bottom="0.74803149606299213" header="0.31496062992125984" footer="0.31496062992125984"/>
  <pageSetup paperSize="7" scale="56" fitToHeight="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Y106"/>
  <sheetViews>
    <sheetView showGridLines="0" zoomScale="80" zoomScaleNormal="80" zoomScaleSheetLayoutView="70" workbookViewId="0">
      <selection activeCell="B49" sqref="B49:B50"/>
    </sheetView>
  </sheetViews>
  <sheetFormatPr baseColWidth="10" defaultRowHeight="15" x14ac:dyDescent="0.25"/>
  <cols>
    <col min="1" max="1" width="46" customWidth="1"/>
    <col min="2" max="2" width="29" customWidth="1"/>
    <col min="3" max="3" width="17.42578125" style="278" customWidth="1"/>
    <col min="4" max="4" width="7.7109375" bestFit="1" customWidth="1"/>
    <col min="5" max="5" width="5" bestFit="1" customWidth="1"/>
    <col min="6" max="6" width="5.42578125" customWidth="1"/>
    <col min="7" max="7" width="5" bestFit="1" customWidth="1"/>
    <col min="8" max="8" width="4.5703125" customWidth="1"/>
    <col min="9" max="9" width="5.42578125" customWidth="1"/>
    <col min="10" max="10" width="5" bestFit="1" customWidth="1"/>
    <col min="11" max="11" width="3.85546875" customWidth="1"/>
    <col min="12" max="12" width="4.7109375" customWidth="1"/>
    <col min="13" max="13" width="5" bestFit="1" customWidth="1"/>
    <col min="14" max="14" width="4.5703125" customWidth="1"/>
    <col min="15" max="15" width="7.140625" bestFit="1" customWidth="1"/>
    <col min="16" max="16" width="14.140625" customWidth="1"/>
    <col min="17" max="17" width="11.7109375" customWidth="1"/>
    <col min="18" max="18" width="14.5703125" customWidth="1"/>
    <col min="19" max="19" width="17.7109375" customWidth="1"/>
    <col min="257" max="257" width="46" customWidth="1"/>
    <col min="258" max="258" width="29" customWidth="1"/>
    <col min="259" max="259" width="17.42578125" customWidth="1"/>
    <col min="260" max="260" width="7.7109375" bestFit="1" customWidth="1"/>
    <col min="261" max="261" width="5" bestFit="1" customWidth="1"/>
    <col min="262" max="262" width="5.42578125" customWidth="1"/>
    <col min="263" max="263" width="5" bestFit="1" customWidth="1"/>
    <col min="264" max="264" width="4.5703125" customWidth="1"/>
    <col min="265" max="265" width="5.42578125" customWidth="1"/>
    <col min="266" max="266" width="5" bestFit="1" customWidth="1"/>
    <col min="267" max="267" width="3.85546875" customWidth="1"/>
    <col min="268" max="268" width="4.7109375" customWidth="1"/>
    <col min="269" max="269" width="5" bestFit="1" customWidth="1"/>
    <col min="270" max="270" width="4.5703125" customWidth="1"/>
    <col min="271" max="271" width="7.140625" bestFit="1" customWidth="1"/>
    <col min="272" max="272" width="14.140625" customWidth="1"/>
    <col min="273" max="273" width="11.7109375" customWidth="1"/>
    <col min="274" max="274" width="14.5703125" customWidth="1"/>
    <col min="275" max="275" width="17.7109375" customWidth="1"/>
    <col min="513" max="513" width="46" customWidth="1"/>
    <col min="514" max="514" width="29" customWidth="1"/>
    <col min="515" max="515" width="17.42578125" customWidth="1"/>
    <col min="516" max="516" width="7.7109375" bestFit="1" customWidth="1"/>
    <col min="517" max="517" width="5" bestFit="1" customWidth="1"/>
    <col min="518" max="518" width="5.42578125" customWidth="1"/>
    <col min="519" max="519" width="5" bestFit="1" customWidth="1"/>
    <col min="520" max="520" width="4.5703125" customWidth="1"/>
    <col min="521" max="521" width="5.42578125" customWidth="1"/>
    <col min="522" max="522" width="5" bestFit="1" customWidth="1"/>
    <col min="523" max="523" width="3.85546875" customWidth="1"/>
    <col min="524" max="524" width="4.7109375" customWidth="1"/>
    <col min="525" max="525" width="5" bestFit="1" customWidth="1"/>
    <col min="526" max="526" width="4.5703125" customWidth="1"/>
    <col min="527" max="527" width="7.140625" bestFit="1" customWidth="1"/>
    <col min="528" max="528" width="14.140625" customWidth="1"/>
    <col min="529" max="529" width="11.7109375" customWidth="1"/>
    <col min="530" max="530" width="14.5703125" customWidth="1"/>
    <col min="531" max="531" width="17.7109375" customWidth="1"/>
    <col min="769" max="769" width="46" customWidth="1"/>
    <col min="770" max="770" width="29" customWidth="1"/>
    <col min="771" max="771" width="17.42578125" customWidth="1"/>
    <col min="772" max="772" width="7.7109375" bestFit="1" customWidth="1"/>
    <col min="773" max="773" width="5" bestFit="1" customWidth="1"/>
    <col min="774" max="774" width="5.42578125" customWidth="1"/>
    <col min="775" max="775" width="5" bestFit="1" customWidth="1"/>
    <col min="776" max="776" width="4.5703125" customWidth="1"/>
    <col min="777" max="777" width="5.42578125" customWidth="1"/>
    <col min="778" max="778" width="5" bestFit="1" customWidth="1"/>
    <col min="779" max="779" width="3.85546875" customWidth="1"/>
    <col min="780" max="780" width="4.7109375" customWidth="1"/>
    <col min="781" max="781" width="5" bestFit="1" customWidth="1"/>
    <col min="782" max="782" width="4.5703125" customWidth="1"/>
    <col min="783" max="783" width="7.140625" bestFit="1" customWidth="1"/>
    <col min="784" max="784" width="14.140625" customWidth="1"/>
    <col min="785" max="785" width="11.7109375" customWidth="1"/>
    <col min="786" max="786" width="14.5703125" customWidth="1"/>
    <col min="787" max="787" width="17.7109375" customWidth="1"/>
    <col min="1025" max="1025" width="46" customWidth="1"/>
    <col min="1026" max="1026" width="29" customWidth="1"/>
    <col min="1027" max="1027" width="17.42578125" customWidth="1"/>
    <col min="1028" max="1028" width="7.7109375" bestFit="1" customWidth="1"/>
    <col min="1029" max="1029" width="5" bestFit="1" customWidth="1"/>
    <col min="1030" max="1030" width="5.42578125" customWidth="1"/>
    <col min="1031" max="1031" width="5" bestFit="1" customWidth="1"/>
    <col min="1032" max="1032" width="4.5703125" customWidth="1"/>
    <col min="1033" max="1033" width="5.42578125" customWidth="1"/>
    <col min="1034" max="1034" width="5" bestFit="1" customWidth="1"/>
    <col min="1035" max="1035" width="3.85546875" customWidth="1"/>
    <col min="1036" max="1036" width="4.7109375" customWidth="1"/>
    <col min="1037" max="1037" width="5" bestFit="1" customWidth="1"/>
    <col min="1038" max="1038" width="4.5703125" customWidth="1"/>
    <col min="1039" max="1039" width="7.140625" bestFit="1" customWidth="1"/>
    <col min="1040" max="1040" width="14.140625" customWidth="1"/>
    <col min="1041" max="1041" width="11.7109375" customWidth="1"/>
    <col min="1042" max="1042" width="14.5703125" customWidth="1"/>
    <col min="1043" max="1043" width="17.7109375" customWidth="1"/>
    <col min="1281" max="1281" width="46" customWidth="1"/>
    <col min="1282" max="1282" width="29" customWidth="1"/>
    <col min="1283" max="1283" width="17.42578125" customWidth="1"/>
    <col min="1284" max="1284" width="7.7109375" bestFit="1" customWidth="1"/>
    <col min="1285" max="1285" width="5" bestFit="1" customWidth="1"/>
    <col min="1286" max="1286" width="5.42578125" customWidth="1"/>
    <col min="1287" max="1287" width="5" bestFit="1" customWidth="1"/>
    <col min="1288" max="1288" width="4.5703125" customWidth="1"/>
    <col min="1289" max="1289" width="5.42578125" customWidth="1"/>
    <col min="1290" max="1290" width="5" bestFit="1" customWidth="1"/>
    <col min="1291" max="1291" width="3.85546875" customWidth="1"/>
    <col min="1292" max="1292" width="4.7109375" customWidth="1"/>
    <col min="1293" max="1293" width="5" bestFit="1" customWidth="1"/>
    <col min="1294" max="1294" width="4.5703125" customWidth="1"/>
    <col min="1295" max="1295" width="7.140625" bestFit="1" customWidth="1"/>
    <col min="1296" max="1296" width="14.140625" customWidth="1"/>
    <col min="1297" max="1297" width="11.7109375" customWidth="1"/>
    <col min="1298" max="1298" width="14.5703125" customWidth="1"/>
    <col min="1299" max="1299" width="17.7109375" customWidth="1"/>
    <col min="1537" max="1537" width="46" customWidth="1"/>
    <col min="1538" max="1538" width="29" customWidth="1"/>
    <col min="1539" max="1539" width="17.42578125" customWidth="1"/>
    <col min="1540" max="1540" width="7.7109375" bestFit="1" customWidth="1"/>
    <col min="1541" max="1541" width="5" bestFit="1" customWidth="1"/>
    <col min="1542" max="1542" width="5.42578125" customWidth="1"/>
    <col min="1543" max="1543" width="5" bestFit="1" customWidth="1"/>
    <col min="1544" max="1544" width="4.5703125" customWidth="1"/>
    <col min="1545" max="1545" width="5.42578125" customWidth="1"/>
    <col min="1546" max="1546" width="5" bestFit="1" customWidth="1"/>
    <col min="1547" max="1547" width="3.85546875" customWidth="1"/>
    <col min="1548" max="1548" width="4.7109375" customWidth="1"/>
    <col min="1549" max="1549" width="5" bestFit="1" customWidth="1"/>
    <col min="1550" max="1550" width="4.5703125" customWidth="1"/>
    <col min="1551" max="1551" width="7.140625" bestFit="1" customWidth="1"/>
    <col min="1552" max="1552" width="14.140625" customWidth="1"/>
    <col min="1553" max="1553" width="11.7109375" customWidth="1"/>
    <col min="1554" max="1554" width="14.5703125" customWidth="1"/>
    <col min="1555" max="1555" width="17.7109375" customWidth="1"/>
    <col min="1793" max="1793" width="46" customWidth="1"/>
    <col min="1794" max="1794" width="29" customWidth="1"/>
    <col min="1795" max="1795" width="17.42578125" customWidth="1"/>
    <col min="1796" max="1796" width="7.7109375" bestFit="1" customWidth="1"/>
    <col min="1797" max="1797" width="5" bestFit="1" customWidth="1"/>
    <col min="1798" max="1798" width="5.42578125" customWidth="1"/>
    <col min="1799" max="1799" width="5" bestFit="1" customWidth="1"/>
    <col min="1800" max="1800" width="4.5703125" customWidth="1"/>
    <col min="1801" max="1801" width="5.42578125" customWidth="1"/>
    <col min="1802" max="1802" width="5" bestFit="1" customWidth="1"/>
    <col min="1803" max="1803" width="3.85546875" customWidth="1"/>
    <col min="1804" max="1804" width="4.7109375" customWidth="1"/>
    <col min="1805" max="1805" width="5" bestFit="1" customWidth="1"/>
    <col min="1806" max="1806" width="4.5703125" customWidth="1"/>
    <col min="1807" max="1807" width="7.140625" bestFit="1" customWidth="1"/>
    <col min="1808" max="1808" width="14.140625" customWidth="1"/>
    <col min="1809" max="1809" width="11.7109375" customWidth="1"/>
    <col min="1810" max="1810" width="14.5703125" customWidth="1"/>
    <col min="1811" max="1811" width="17.7109375" customWidth="1"/>
    <col min="2049" max="2049" width="46" customWidth="1"/>
    <col min="2050" max="2050" width="29" customWidth="1"/>
    <col min="2051" max="2051" width="17.42578125" customWidth="1"/>
    <col min="2052" max="2052" width="7.7109375" bestFit="1" customWidth="1"/>
    <col min="2053" max="2053" width="5" bestFit="1" customWidth="1"/>
    <col min="2054" max="2054" width="5.42578125" customWidth="1"/>
    <col min="2055" max="2055" width="5" bestFit="1" customWidth="1"/>
    <col min="2056" max="2056" width="4.5703125" customWidth="1"/>
    <col min="2057" max="2057" width="5.42578125" customWidth="1"/>
    <col min="2058" max="2058" width="5" bestFit="1" customWidth="1"/>
    <col min="2059" max="2059" width="3.85546875" customWidth="1"/>
    <col min="2060" max="2060" width="4.7109375" customWidth="1"/>
    <col min="2061" max="2061" width="5" bestFit="1" customWidth="1"/>
    <col min="2062" max="2062" width="4.5703125" customWidth="1"/>
    <col min="2063" max="2063" width="7.140625" bestFit="1" customWidth="1"/>
    <col min="2064" max="2064" width="14.140625" customWidth="1"/>
    <col min="2065" max="2065" width="11.7109375" customWidth="1"/>
    <col min="2066" max="2066" width="14.5703125" customWidth="1"/>
    <col min="2067" max="2067" width="17.7109375" customWidth="1"/>
    <col min="2305" max="2305" width="46" customWidth="1"/>
    <col min="2306" max="2306" width="29" customWidth="1"/>
    <col min="2307" max="2307" width="17.42578125" customWidth="1"/>
    <col min="2308" max="2308" width="7.7109375" bestFit="1" customWidth="1"/>
    <col min="2309" max="2309" width="5" bestFit="1" customWidth="1"/>
    <col min="2310" max="2310" width="5.42578125" customWidth="1"/>
    <col min="2311" max="2311" width="5" bestFit="1" customWidth="1"/>
    <col min="2312" max="2312" width="4.5703125" customWidth="1"/>
    <col min="2313" max="2313" width="5.42578125" customWidth="1"/>
    <col min="2314" max="2314" width="5" bestFit="1" customWidth="1"/>
    <col min="2315" max="2315" width="3.85546875" customWidth="1"/>
    <col min="2316" max="2316" width="4.7109375" customWidth="1"/>
    <col min="2317" max="2317" width="5" bestFit="1" customWidth="1"/>
    <col min="2318" max="2318" width="4.5703125" customWidth="1"/>
    <col min="2319" max="2319" width="7.140625" bestFit="1" customWidth="1"/>
    <col min="2320" max="2320" width="14.140625" customWidth="1"/>
    <col min="2321" max="2321" width="11.7109375" customWidth="1"/>
    <col min="2322" max="2322" width="14.5703125" customWidth="1"/>
    <col min="2323" max="2323" width="17.7109375" customWidth="1"/>
    <col min="2561" max="2561" width="46" customWidth="1"/>
    <col min="2562" max="2562" width="29" customWidth="1"/>
    <col min="2563" max="2563" width="17.42578125" customWidth="1"/>
    <col min="2564" max="2564" width="7.7109375" bestFit="1" customWidth="1"/>
    <col min="2565" max="2565" width="5" bestFit="1" customWidth="1"/>
    <col min="2566" max="2566" width="5.42578125" customWidth="1"/>
    <col min="2567" max="2567" width="5" bestFit="1" customWidth="1"/>
    <col min="2568" max="2568" width="4.5703125" customWidth="1"/>
    <col min="2569" max="2569" width="5.42578125" customWidth="1"/>
    <col min="2570" max="2570" width="5" bestFit="1" customWidth="1"/>
    <col min="2571" max="2571" width="3.85546875" customWidth="1"/>
    <col min="2572" max="2572" width="4.7109375" customWidth="1"/>
    <col min="2573" max="2573" width="5" bestFit="1" customWidth="1"/>
    <col min="2574" max="2574" width="4.5703125" customWidth="1"/>
    <col min="2575" max="2575" width="7.140625" bestFit="1" customWidth="1"/>
    <col min="2576" max="2576" width="14.140625" customWidth="1"/>
    <col min="2577" max="2577" width="11.7109375" customWidth="1"/>
    <col min="2578" max="2578" width="14.5703125" customWidth="1"/>
    <col min="2579" max="2579" width="17.7109375" customWidth="1"/>
    <col min="2817" max="2817" width="46" customWidth="1"/>
    <col min="2818" max="2818" width="29" customWidth="1"/>
    <col min="2819" max="2819" width="17.42578125" customWidth="1"/>
    <col min="2820" max="2820" width="7.7109375" bestFit="1" customWidth="1"/>
    <col min="2821" max="2821" width="5" bestFit="1" customWidth="1"/>
    <col min="2822" max="2822" width="5.42578125" customWidth="1"/>
    <col min="2823" max="2823" width="5" bestFit="1" customWidth="1"/>
    <col min="2824" max="2824" width="4.5703125" customWidth="1"/>
    <col min="2825" max="2825" width="5.42578125" customWidth="1"/>
    <col min="2826" max="2826" width="5" bestFit="1" customWidth="1"/>
    <col min="2827" max="2827" width="3.85546875" customWidth="1"/>
    <col min="2828" max="2828" width="4.7109375" customWidth="1"/>
    <col min="2829" max="2829" width="5" bestFit="1" customWidth="1"/>
    <col min="2830" max="2830" width="4.5703125" customWidth="1"/>
    <col min="2831" max="2831" width="7.140625" bestFit="1" customWidth="1"/>
    <col min="2832" max="2832" width="14.140625" customWidth="1"/>
    <col min="2833" max="2833" width="11.7109375" customWidth="1"/>
    <col min="2834" max="2834" width="14.5703125" customWidth="1"/>
    <col min="2835" max="2835" width="17.7109375" customWidth="1"/>
    <col min="3073" max="3073" width="46" customWidth="1"/>
    <col min="3074" max="3074" width="29" customWidth="1"/>
    <col min="3075" max="3075" width="17.42578125" customWidth="1"/>
    <col min="3076" max="3076" width="7.7109375" bestFit="1" customWidth="1"/>
    <col min="3077" max="3077" width="5" bestFit="1" customWidth="1"/>
    <col min="3078" max="3078" width="5.42578125" customWidth="1"/>
    <col min="3079" max="3079" width="5" bestFit="1" customWidth="1"/>
    <col min="3080" max="3080" width="4.5703125" customWidth="1"/>
    <col min="3081" max="3081" width="5.42578125" customWidth="1"/>
    <col min="3082" max="3082" width="5" bestFit="1" customWidth="1"/>
    <col min="3083" max="3083" width="3.85546875" customWidth="1"/>
    <col min="3084" max="3084" width="4.7109375" customWidth="1"/>
    <col min="3085" max="3085" width="5" bestFit="1" customWidth="1"/>
    <col min="3086" max="3086" width="4.5703125" customWidth="1"/>
    <col min="3087" max="3087" width="7.140625" bestFit="1" customWidth="1"/>
    <col min="3088" max="3088" width="14.140625" customWidth="1"/>
    <col min="3089" max="3089" width="11.7109375" customWidth="1"/>
    <col min="3090" max="3090" width="14.5703125" customWidth="1"/>
    <col min="3091" max="3091" width="17.7109375" customWidth="1"/>
    <col min="3329" max="3329" width="46" customWidth="1"/>
    <col min="3330" max="3330" width="29" customWidth="1"/>
    <col min="3331" max="3331" width="17.42578125" customWidth="1"/>
    <col min="3332" max="3332" width="7.7109375" bestFit="1" customWidth="1"/>
    <col min="3333" max="3333" width="5" bestFit="1" customWidth="1"/>
    <col min="3334" max="3334" width="5.42578125" customWidth="1"/>
    <col min="3335" max="3335" width="5" bestFit="1" customWidth="1"/>
    <col min="3336" max="3336" width="4.5703125" customWidth="1"/>
    <col min="3337" max="3337" width="5.42578125" customWidth="1"/>
    <col min="3338" max="3338" width="5" bestFit="1" customWidth="1"/>
    <col min="3339" max="3339" width="3.85546875" customWidth="1"/>
    <col min="3340" max="3340" width="4.7109375" customWidth="1"/>
    <col min="3341" max="3341" width="5" bestFit="1" customWidth="1"/>
    <col min="3342" max="3342" width="4.5703125" customWidth="1"/>
    <col min="3343" max="3343" width="7.140625" bestFit="1" customWidth="1"/>
    <col min="3344" max="3344" width="14.140625" customWidth="1"/>
    <col min="3345" max="3345" width="11.7109375" customWidth="1"/>
    <col min="3346" max="3346" width="14.5703125" customWidth="1"/>
    <col min="3347" max="3347" width="17.7109375" customWidth="1"/>
    <col min="3585" max="3585" width="46" customWidth="1"/>
    <col min="3586" max="3586" width="29" customWidth="1"/>
    <col min="3587" max="3587" width="17.42578125" customWidth="1"/>
    <col min="3588" max="3588" width="7.7109375" bestFit="1" customWidth="1"/>
    <col min="3589" max="3589" width="5" bestFit="1" customWidth="1"/>
    <col min="3590" max="3590" width="5.42578125" customWidth="1"/>
    <col min="3591" max="3591" width="5" bestFit="1" customWidth="1"/>
    <col min="3592" max="3592" width="4.5703125" customWidth="1"/>
    <col min="3593" max="3593" width="5.42578125" customWidth="1"/>
    <col min="3594" max="3594" width="5" bestFit="1" customWidth="1"/>
    <col min="3595" max="3595" width="3.85546875" customWidth="1"/>
    <col min="3596" max="3596" width="4.7109375" customWidth="1"/>
    <col min="3597" max="3597" width="5" bestFit="1" customWidth="1"/>
    <col min="3598" max="3598" width="4.5703125" customWidth="1"/>
    <col min="3599" max="3599" width="7.140625" bestFit="1" customWidth="1"/>
    <col min="3600" max="3600" width="14.140625" customWidth="1"/>
    <col min="3601" max="3601" width="11.7109375" customWidth="1"/>
    <col min="3602" max="3602" width="14.5703125" customWidth="1"/>
    <col min="3603" max="3603" width="17.7109375" customWidth="1"/>
    <col min="3841" max="3841" width="46" customWidth="1"/>
    <col min="3842" max="3842" width="29" customWidth="1"/>
    <col min="3843" max="3843" width="17.42578125" customWidth="1"/>
    <col min="3844" max="3844" width="7.7109375" bestFit="1" customWidth="1"/>
    <col min="3845" max="3845" width="5" bestFit="1" customWidth="1"/>
    <col min="3846" max="3846" width="5.42578125" customWidth="1"/>
    <col min="3847" max="3847" width="5" bestFit="1" customWidth="1"/>
    <col min="3848" max="3848" width="4.5703125" customWidth="1"/>
    <col min="3849" max="3849" width="5.42578125" customWidth="1"/>
    <col min="3850" max="3850" width="5" bestFit="1" customWidth="1"/>
    <col min="3851" max="3851" width="3.85546875" customWidth="1"/>
    <col min="3852" max="3852" width="4.7109375" customWidth="1"/>
    <col min="3853" max="3853" width="5" bestFit="1" customWidth="1"/>
    <col min="3854" max="3854" width="4.5703125" customWidth="1"/>
    <col min="3855" max="3855" width="7.140625" bestFit="1" customWidth="1"/>
    <col min="3856" max="3856" width="14.140625" customWidth="1"/>
    <col min="3857" max="3857" width="11.7109375" customWidth="1"/>
    <col min="3858" max="3858" width="14.5703125" customWidth="1"/>
    <col min="3859" max="3859" width="17.7109375" customWidth="1"/>
    <col min="4097" max="4097" width="46" customWidth="1"/>
    <col min="4098" max="4098" width="29" customWidth="1"/>
    <col min="4099" max="4099" width="17.42578125" customWidth="1"/>
    <col min="4100" max="4100" width="7.7109375" bestFit="1" customWidth="1"/>
    <col min="4101" max="4101" width="5" bestFit="1" customWidth="1"/>
    <col min="4102" max="4102" width="5.42578125" customWidth="1"/>
    <col min="4103" max="4103" width="5" bestFit="1" customWidth="1"/>
    <col min="4104" max="4104" width="4.5703125" customWidth="1"/>
    <col min="4105" max="4105" width="5.42578125" customWidth="1"/>
    <col min="4106" max="4106" width="5" bestFit="1" customWidth="1"/>
    <col min="4107" max="4107" width="3.85546875" customWidth="1"/>
    <col min="4108" max="4108" width="4.7109375" customWidth="1"/>
    <col min="4109" max="4109" width="5" bestFit="1" customWidth="1"/>
    <col min="4110" max="4110" width="4.5703125" customWidth="1"/>
    <col min="4111" max="4111" width="7.140625" bestFit="1" customWidth="1"/>
    <col min="4112" max="4112" width="14.140625" customWidth="1"/>
    <col min="4113" max="4113" width="11.7109375" customWidth="1"/>
    <col min="4114" max="4114" width="14.5703125" customWidth="1"/>
    <col min="4115" max="4115" width="17.7109375" customWidth="1"/>
    <col min="4353" max="4353" width="46" customWidth="1"/>
    <col min="4354" max="4354" width="29" customWidth="1"/>
    <col min="4355" max="4355" width="17.42578125" customWidth="1"/>
    <col min="4356" max="4356" width="7.7109375" bestFit="1" customWidth="1"/>
    <col min="4357" max="4357" width="5" bestFit="1" customWidth="1"/>
    <col min="4358" max="4358" width="5.42578125" customWidth="1"/>
    <col min="4359" max="4359" width="5" bestFit="1" customWidth="1"/>
    <col min="4360" max="4360" width="4.5703125" customWidth="1"/>
    <col min="4361" max="4361" width="5.42578125" customWidth="1"/>
    <col min="4362" max="4362" width="5" bestFit="1" customWidth="1"/>
    <col min="4363" max="4363" width="3.85546875" customWidth="1"/>
    <col min="4364" max="4364" width="4.7109375" customWidth="1"/>
    <col min="4365" max="4365" width="5" bestFit="1" customWidth="1"/>
    <col min="4366" max="4366" width="4.5703125" customWidth="1"/>
    <col min="4367" max="4367" width="7.140625" bestFit="1" customWidth="1"/>
    <col min="4368" max="4368" width="14.140625" customWidth="1"/>
    <col min="4369" max="4369" width="11.7109375" customWidth="1"/>
    <col min="4370" max="4370" width="14.5703125" customWidth="1"/>
    <col min="4371" max="4371" width="17.7109375" customWidth="1"/>
    <col min="4609" max="4609" width="46" customWidth="1"/>
    <col min="4610" max="4610" width="29" customWidth="1"/>
    <col min="4611" max="4611" width="17.42578125" customWidth="1"/>
    <col min="4612" max="4612" width="7.7109375" bestFit="1" customWidth="1"/>
    <col min="4613" max="4613" width="5" bestFit="1" customWidth="1"/>
    <col min="4614" max="4614" width="5.42578125" customWidth="1"/>
    <col min="4615" max="4615" width="5" bestFit="1" customWidth="1"/>
    <col min="4616" max="4616" width="4.5703125" customWidth="1"/>
    <col min="4617" max="4617" width="5.42578125" customWidth="1"/>
    <col min="4618" max="4618" width="5" bestFit="1" customWidth="1"/>
    <col min="4619" max="4619" width="3.85546875" customWidth="1"/>
    <col min="4620" max="4620" width="4.7109375" customWidth="1"/>
    <col min="4621" max="4621" width="5" bestFit="1" customWidth="1"/>
    <col min="4622" max="4622" width="4.5703125" customWidth="1"/>
    <col min="4623" max="4623" width="7.140625" bestFit="1" customWidth="1"/>
    <col min="4624" max="4624" width="14.140625" customWidth="1"/>
    <col min="4625" max="4625" width="11.7109375" customWidth="1"/>
    <col min="4626" max="4626" width="14.5703125" customWidth="1"/>
    <col min="4627" max="4627" width="17.7109375" customWidth="1"/>
    <col min="4865" max="4865" width="46" customWidth="1"/>
    <col min="4866" max="4866" width="29" customWidth="1"/>
    <col min="4867" max="4867" width="17.42578125" customWidth="1"/>
    <col min="4868" max="4868" width="7.7109375" bestFit="1" customWidth="1"/>
    <col min="4869" max="4869" width="5" bestFit="1" customWidth="1"/>
    <col min="4870" max="4870" width="5.42578125" customWidth="1"/>
    <col min="4871" max="4871" width="5" bestFit="1" customWidth="1"/>
    <col min="4872" max="4872" width="4.5703125" customWidth="1"/>
    <col min="4873" max="4873" width="5.42578125" customWidth="1"/>
    <col min="4874" max="4874" width="5" bestFit="1" customWidth="1"/>
    <col min="4875" max="4875" width="3.85546875" customWidth="1"/>
    <col min="4876" max="4876" width="4.7109375" customWidth="1"/>
    <col min="4877" max="4877" width="5" bestFit="1" customWidth="1"/>
    <col min="4878" max="4878" width="4.5703125" customWidth="1"/>
    <col min="4879" max="4879" width="7.140625" bestFit="1" customWidth="1"/>
    <col min="4880" max="4880" width="14.140625" customWidth="1"/>
    <col min="4881" max="4881" width="11.7109375" customWidth="1"/>
    <col min="4882" max="4882" width="14.5703125" customWidth="1"/>
    <col min="4883" max="4883" width="17.7109375" customWidth="1"/>
    <col min="5121" max="5121" width="46" customWidth="1"/>
    <col min="5122" max="5122" width="29" customWidth="1"/>
    <col min="5123" max="5123" width="17.42578125" customWidth="1"/>
    <col min="5124" max="5124" width="7.7109375" bestFit="1" customWidth="1"/>
    <col min="5125" max="5125" width="5" bestFit="1" customWidth="1"/>
    <col min="5126" max="5126" width="5.42578125" customWidth="1"/>
    <col min="5127" max="5127" width="5" bestFit="1" customWidth="1"/>
    <col min="5128" max="5128" width="4.5703125" customWidth="1"/>
    <col min="5129" max="5129" width="5.42578125" customWidth="1"/>
    <col min="5130" max="5130" width="5" bestFit="1" customWidth="1"/>
    <col min="5131" max="5131" width="3.85546875" customWidth="1"/>
    <col min="5132" max="5132" width="4.7109375" customWidth="1"/>
    <col min="5133" max="5133" width="5" bestFit="1" customWidth="1"/>
    <col min="5134" max="5134" width="4.5703125" customWidth="1"/>
    <col min="5135" max="5135" width="7.140625" bestFit="1" customWidth="1"/>
    <col min="5136" max="5136" width="14.140625" customWidth="1"/>
    <col min="5137" max="5137" width="11.7109375" customWidth="1"/>
    <col min="5138" max="5138" width="14.5703125" customWidth="1"/>
    <col min="5139" max="5139" width="17.7109375" customWidth="1"/>
    <col min="5377" max="5377" width="46" customWidth="1"/>
    <col min="5378" max="5378" width="29" customWidth="1"/>
    <col min="5379" max="5379" width="17.42578125" customWidth="1"/>
    <col min="5380" max="5380" width="7.7109375" bestFit="1" customWidth="1"/>
    <col min="5381" max="5381" width="5" bestFit="1" customWidth="1"/>
    <col min="5382" max="5382" width="5.42578125" customWidth="1"/>
    <col min="5383" max="5383" width="5" bestFit="1" customWidth="1"/>
    <col min="5384" max="5384" width="4.5703125" customWidth="1"/>
    <col min="5385" max="5385" width="5.42578125" customWidth="1"/>
    <col min="5386" max="5386" width="5" bestFit="1" customWidth="1"/>
    <col min="5387" max="5387" width="3.85546875" customWidth="1"/>
    <col min="5388" max="5388" width="4.7109375" customWidth="1"/>
    <col min="5389" max="5389" width="5" bestFit="1" customWidth="1"/>
    <col min="5390" max="5390" width="4.5703125" customWidth="1"/>
    <col min="5391" max="5391" width="7.140625" bestFit="1" customWidth="1"/>
    <col min="5392" max="5392" width="14.140625" customWidth="1"/>
    <col min="5393" max="5393" width="11.7109375" customWidth="1"/>
    <col min="5394" max="5394" width="14.5703125" customWidth="1"/>
    <col min="5395" max="5395" width="17.7109375" customWidth="1"/>
    <col min="5633" max="5633" width="46" customWidth="1"/>
    <col min="5634" max="5634" width="29" customWidth="1"/>
    <col min="5635" max="5635" width="17.42578125" customWidth="1"/>
    <col min="5636" max="5636" width="7.7109375" bestFit="1" customWidth="1"/>
    <col min="5637" max="5637" width="5" bestFit="1" customWidth="1"/>
    <col min="5638" max="5638" width="5.42578125" customWidth="1"/>
    <col min="5639" max="5639" width="5" bestFit="1" customWidth="1"/>
    <col min="5640" max="5640" width="4.5703125" customWidth="1"/>
    <col min="5641" max="5641" width="5.42578125" customWidth="1"/>
    <col min="5642" max="5642" width="5" bestFit="1" customWidth="1"/>
    <col min="5643" max="5643" width="3.85546875" customWidth="1"/>
    <col min="5644" max="5644" width="4.7109375" customWidth="1"/>
    <col min="5645" max="5645" width="5" bestFit="1" customWidth="1"/>
    <col min="5646" max="5646" width="4.5703125" customWidth="1"/>
    <col min="5647" max="5647" width="7.140625" bestFit="1" customWidth="1"/>
    <col min="5648" max="5648" width="14.140625" customWidth="1"/>
    <col min="5649" max="5649" width="11.7109375" customWidth="1"/>
    <col min="5650" max="5650" width="14.5703125" customWidth="1"/>
    <col min="5651" max="5651" width="17.7109375" customWidth="1"/>
    <col min="5889" max="5889" width="46" customWidth="1"/>
    <col min="5890" max="5890" width="29" customWidth="1"/>
    <col min="5891" max="5891" width="17.42578125" customWidth="1"/>
    <col min="5892" max="5892" width="7.7109375" bestFit="1" customWidth="1"/>
    <col min="5893" max="5893" width="5" bestFit="1" customWidth="1"/>
    <col min="5894" max="5894" width="5.42578125" customWidth="1"/>
    <col min="5895" max="5895" width="5" bestFit="1" customWidth="1"/>
    <col min="5896" max="5896" width="4.5703125" customWidth="1"/>
    <col min="5897" max="5897" width="5.42578125" customWidth="1"/>
    <col min="5898" max="5898" width="5" bestFit="1" customWidth="1"/>
    <col min="5899" max="5899" width="3.85546875" customWidth="1"/>
    <col min="5900" max="5900" width="4.7109375" customWidth="1"/>
    <col min="5901" max="5901" width="5" bestFit="1" customWidth="1"/>
    <col min="5902" max="5902" width="4.5703125" customWidth="1"/>
    <col min="5903" max="5903" width="7.140625" bestFit="1" customWidth="1"/>
    <col min="5904" max="5904" width="14.140625" customWidth="1"/>
    <col min="5905" max="5905" width="11.7109375" customWidth="1"/>
    <col min="5906" max="5906" width="14.5703125" customWidth="1"/>
    <col min="5907" max="5907" width="17.7109375" customWidth="1"/>
    <col min="6145" max="6145" width="46" customWidth="1"/>
    <col min="6146" max="6146" width="29" customWidth="1"/>
    <col min="6147" max="6147" width="17.42578125" customWidth="1"/>
    <col min="6148" max="6148" width="7.7109375" bestFit="1" customWidth="1"/>
    <col min="6149" max="6149" width="5" bestFit="1" customWidth="1"/>
    <col min="6150" max="6150" width="5.42578125" customWidth="1"/>
    <col min="6151" max="6151" width="5" bestFit="1" customWidth="1"/>
    <col min="6152" max="6152" width="4.5703125" customWidth="1"/>
    <col min="6153" max="6153" width="5.42578125" customWidth="1"/>
    <col min="6154" max="6154" width="5" bestFit="1" customWidth="1"/>
    <col min="6155" max="6155" width="3.85546875" customWidth="1"/>
    <col min="6156" max="6156" width="4.7109375" customWidth="1"/>
    <col min="6157" max="6157" width="5" bestFit="1" customWidth="1"/>
    <col min="6158" max="6158" width="4.5703125" customWidth="1"/>
    <col min="6159" max="6159" width="7.140625" bestFit="1" customWidth="1"/>
    <col min="6160" max="6160" width="14.140625" customWidth="1"/>
    <col min="6161" max="6161" width="11.7109375" customWidth="1"/>
    <col min="6162" max="6162" width="14.5703125" customWidth="1"/>
    <col min="6163" max="6163" width="17.7109375" customWidth="1"/>
    <col min="6401" max="6401" width="46" customWidth="1"/>
    <col min="6402" max="6402" width="29" customWidth="1"/>
    <col min="6403" max="6403" width="17.42578125" customWidth="1"/>
    <col min="6404" max="6404" width="7.7109375" bestFit="1" customWidth="1"/>
    <col min="6405" max="6405" width="5" bestFit="1" customWidth="1"/>
    <col min="6406" max="6406" width="5.42578125" customWidth="1"/>
    <col min="6407" max="6407" width="5" bestFit="1" customWidth="1"/>
    <col min="6408" max="6408" width="4.5703125" customWidth="1"/>
    <col min="6409" max="6409" width="5.42578125" customWidth="1"/>
    <col min="6410" max="6410" width="5" bestFit="1" customWidth="1"/>
    <col min="6411" max="6411" width="3.85546875" customWidth="1"/>
    <col min="6412" max="6412" width="4.7109375" customWidth="1"/>
    <col min="6413" max="6413" width="5" bestFit="1" customWidth="1"/>
    <col min="6414" max="6414" width="4.5703125" customWidth="1"/>
    <col min="6415" max="6415" width="7.140625" bestFit="1" customWidth="1"/>
    <col min="6416" max="6416" width="14.140625" customWidth="1"/>
    <col min="6417" max="6417" width="11.7109375" customWidth="1"/>
    <col min="6418" max="6418" width="14.5703125" customWidth="1"/>
    <col min="6419" max="6419" width="17.7109375" customWidth="1"/>
    <col min="6657" max="6657" width="46" customWidth="1"/>
    <col min="6658" max="6658" width="29" customWidth="1"/>
    <col min="6659" max="6659" width="17.42578125" customWidth="1"/>
    <col min="6660" max="6660" width="7.7109375" bestFit="1" customWidth="1"/>
    <col min="6661" max="6661" width="5" bestFit="1" customWidth="1"/>
    <col min="6662" max="6662" width="5.42578125" customWidth="1"/>
    <col min="6663" max="6663" width="5" bestFit="1" customWidth="1"/>
    <col min="6664" max="6664" width="4.5703125" customWidth="1"/>
    <col min="6665" max="6665" width="5.42578125" customWidth="1"/>
    <col min="6666" max="6666" width="5" bestFit="1" customWidth="1"/>
    <col min="6667" max="6667" width="3.85546875" customWidth="1"/>
    <col min="6668" max="6668" width="4.7109375" customWidth="1"/>
    <col min="6669" max="6669" width="5" bestFit="1" customWidth="1"/>
    <col min="6670" max="6670" width="4.5703125" customWidth="1"/>
    <col min="6671" max="6671" width="7.140625" bestFit="1" customWidth="1"/>
    <col min="6672" max="6672" width="14.140625" customWidth="1"/>
    <col min="6673" max="6673" width="11.7109375" customWidth="1"/>
    <col min="6674" max="6674" width="14.5703125" customWidth="1"/>
    <col min="6675" max="6675" width="17.7109375" customWidth="1"/>
    <col min="6913" max="6913" width="46" customWidth="1"/>
    <col min="6914" max="6914" width="29" customWidth="1"/>
    <col min="6915" max="6915" width="17.42578125" customWidth="1"/>
    <col min="6916" max="6916" width="7.7109375" bestFit="1" customWidth="1"/>
    <col min="6917" max="6917" width="5" bestFit="1" customWidth="1"/>
    <col min="6918" max="6918" width="5.42578125" customWidth="1"/>
    <col min="6919" max="6919" width="5" bestFit="1" customWidth="1"/>
    <col min="6920" max="6920" width="4.5703125" customWidth="1"/>
    <col min="6921" max="6921" width="5.42578125" customWidth="1"/>
    <col min="6922" max="6922" width="5" bestFit="1" customWidth="1"/>
    <col min="6923" max="6923" width="3.85546875" customWidth="1"/>
    <col min="6924" max="6924" width="4.7109375" customWidth="1"/>
    <col min="6925" max="6925" width="5" bestFit="1" customWidth="1"/>
    <col min="6926" max="6926" width="4.5703125" customWidth="1"/>
    <col min="6927" max="6927" width="7.140625" bestFit="1" customWidth="1"/>
    <col min="6928" max="6928" width="14.140625" customWidth="1"/>
    <col min="6929" max="6929" width="11.7109375" customWidth="1"/>
    <col min="6930" max="6930" width="14.5703125" customWidth="1"/>
    <col min="6931" max="6931" width="17.7109375" customWidth="1"/>
    <col min="7169" max="7169" width="46" customWidth="1"/>
    <col min="7170" max="7170" width="29" customWidth="1"/>
    <col min="7171" max="7171" width="17.42578125" customWidth="1"/>
    <col min="7172" max="7172" width="7.7109375" bestFit="1" customWidth="1"/>
    <col min="7173" max="7173" width="5" bestFit="1" customWidth="1"/>
    <col min="7174" max="7174" width="5.42578125" customWidth="1"/>
    <col min="7175" max="7175" width="5" bestFit="1" customWidth="1"/>
    <col min="7176" max="7176" width="4.5703125" customWidth="1"/>
    <col min="7177" max="7177" width="5.42578125" customWidth="1"/>
    <col min="7178" max="7178" width="5" bestFit="1" customWidth="1"/>
    <col min="7179" max="7179" width="3.85546875" customWidth="1"/>
    <col min="7180" max="7180" width="4.7109375" customWidth="1"/>
    <col min="7181" max="7181" width="5" bestFit="1" customWidth="1"/>
    <col min="7182" max="7182" width="4.5703125" customWidth="1"/>
    <col min="7183" max="7183" width="7.140625" bestFit="1" customWidth="1"/>
    <col min="7184" max="7184" width="14.140625" customWidth="1"/>
    <col min="7185" max="7185" width="11.7109375" customWidth="1"/>
    <col min="7186" max="7186" width="14.5703125" customWidth="1"/>
    <col min="7187" max="7187" width="17.7109375" customWidth="1"/>
    <col min="7425" max="7425" width="46" customWidth="1"/>
    <col min="7426" max="7426" width="29" customWidth="1"/>
    <col min="7427" max="7427" width="17.42578125" customWidth="1"/>
    <col min="7428" max="7428" width="7.7109375" bestFit="1" customWidth="1"/>
    <col min="7429" max="7429" width="5" bestFit="1" customWidth="1"/>
    <col min="7430" max="7430" width="5.42578125" customWidth="1"/>
    <col min="7431" max="7431" width="5" bestFit="1" customWidth="1"/>
    <col min="7432" max="7432" width="4.5703125" customWidth="1"/>
    <col min="7433" max="7433" width="5.42578125" customWidth="1"/>
    <col min="7434" max="7434" width="5" bestFit="1" customWidth="1"/>
    <col min="7435" max="7435" width="3.85546875" customWidth="1"/>
    <col min="7436" max="7436" width="4.7109375" customWidth="1"/>
    <col min="7437" max="7437" width="5" bestFit="1" customWidth="1"/>
    <col min="7438" max="7438" width="4.5703125" customWidth="1"/>
    <col min="7439" max="7439" width="7.140625" bestFit="1" customWidth="1"/>
    <col min="7440" max="7440" width="14.140625" customWidth="1"/>
    <col min="7441" max="7441" width="11.7109375" customWidth="1"/>
    <col min="7442" max="7442" width="14.5703125" customWidth="1"/>
    <col min="7443" max="7443" width="17.7109375" customWidth="1"/>
    <col min="7681" max="7681" width="46" customWidth="1"/>
    <col min="7682" max="7682" width="29" customWidth="1"/>
    <col min="7683" max="7683" width="17.42578125" customWidth="1"/>
    <col min="7684" max="7684" width="7.7109375" bestFit="1" customWidth="1"/>
    <col min="7685" max="7685" width="5" bestFit="1" customWidth="1"/>
    <col min="7686" max="7686" width="5.42578125" customWidth="1"/>
    <col min="7687" max="7687" width="5" bestFit="1" customWidth="1"/>
    <col min="7688" max="7688" width="4.5703125" customWidth="1"/>
    <col min="7689" max="7689" width="5.42578125" customWidth="1"/>
    <col min="7690" max="7690" width="5" bestFit="1" customWidth="1"/>
    <col min="7691" max="7691" width="3.85546875" customWidth="1"/>
    <col min="7692" max="7692" width="4.7109375" customWidth="1"/>
    <col min="7693" max="7693" width="5" bestFit="1" customWidth="1"/>
    <col min="7694" max="7694" width="4.5703125" customWidth="1"/>
    <col min="7695" max="7695" width="7.140625" bestFit="1" customWidth="1"/>
    <col min="7696" max="7696" width="14.140625" customWidth="1"/>
    <col min="7697" max="7697" width="11.7109375" customWidth="1"/>
    <col min="7698" max="7698" width="14.5703125" customWidth="1"/>
    <col min="7699" max="7699" width="17.7109375" customWidth="1"/>
    <col min="7937" max="7937" width="46" customWidth="1"/>
    <col min="7938" max="7938" width="29" customWidth="1"/>
    <col min="7939" max="7939" width="17.42578125" customWidth="1"/>
    <col min="7940" max="7940" width="7.7109375" bestFit="1" customWidth="1"/>
    <col min="7941" max="7941" width="5" bestFit="1" customWidth="1"/>
    <col min="7942" max="7942" width="5.42578125" customWidth="1"/>
    <col min="7943" max="7943" width="5" bestFit="1" customWidth="1"/>
    <col min="7944" max="7944" width="4.5703125" customWidth="1"/>
    <col min="7945" max="7945" width="5.42578125" customWidth="1"/>
    <col min="7946" max="7946" width="5" bestFit="1" customWidth="1"/>
    <col min="7947" max="7947" width="3.85546875" customWidth="1"/>
    <col min="7948" max="7948" width="4.7109375" customWidth="1"/>
    <col min="7949" max="7949" width="5" bestFit="1" customWidth="1"/>
    <col min="7950" max="7950" width="4.5703125" customWidth="1"/>
    <col min="7951" max="7951" width="7.140625" bestFit="1" customWidth="1"/>
    <col min="7952" max="7952" width="14.140625" customWidth="1"/>
    <col min="7953" max="7953" width="11.7109375" customWidth="1"/>
    <col min="7954" max="7954" width="14.5703125" customWidth="1"/>
    <col min="7955" max="7955" width="17.7109375" customWidth="1"/>
    <col min="8193" max="8193" width="46" customWidth="1"/>
    <col min="8194" max="8194" width="29" customWidth="1"/>
    <col min="8195" max="8195" width="17.42578125" customWidth="1"/>
    <col min="8196" max="8196" width="7.7109375" bestFit="1" customWidth="1"/>
    <col min="8197" max="8197" width="5" bestFit="1" customWidth="1"/>
    <col min="8198" max="8198" width="5.42578125" customWidth="1"/>
    <col min="8199" max="8199" width="5" bestFit="1" customWidth="1"/>
    <col min="8200" max="8200" width="4.5703125" customWidth="1"/>
    <col min="8201" max="8201" width="5.42578125" customWidth="1"/>
    <col min="8202" max="8202" width="5" bestFit="1" customWidth="1"/>
    <col min="8203" max="8203" width="3.85546875" customWidth="1"/>
    <col min="8204" max="8204" width="4.7109375" customWidth="1"/>
    <col min="8205" max="8205" width="5" bestFit="1" customWidth="1"/>
    <col min="8206" max="8206" width="4.5703125" customWidth="1"/>
    <col min="8207" max="8207" width="7.140625" bestFit="1" customWidth="1"/>
    <col min="8208" max="8208" width="14.140625" customWidth="1"/>
    <col min="8209" max="8209" width="11.7109375" customWidth="1"/>
    <col min="8210" max="8210" width="14.5703125" customWidth="1"/>
    <col min="8211" max="8211" width="17.7109375" customWidth="1"/>
    <col min="8449" max="8449" width="46" customWidth="1"/>
    <col min="8450" max="8450" width="29" customWidth="1"/>
    <col min="8451" max="8451" width="17.42578125" customWidth="1"/>
    <col min="8452" max="8452" width="7.7109375" bestFit="1" customWidth="1"/>
    <col min="8453" max="8453" width="5" bestFit="1" customWidth="1"/>
    <col min="8454" max="8454" width="5.42578125" customWidth="1"/>
    <col min="8455" max="8455" width="5" bestFit="1" customWidth="1"/>
    <col min="8456" max="8456" width="4.5703125" customWidth="1"/>
    <col min="8457" max="8457" width="5.42578125" customWidth="1"/>
    <col min="8458" max="8458" width="5" bestFit="1" customWidth="1"/>
    <col min="8459" max="8459" width="3.85546875" customWidth="1"/>
    <col min="8460" max="8460" width="4.7109375" customWidth="1"/>
    <col min="8461" max="8461" width="5" bestFit="1" customWidth="1"/>
    <col min="8462" max="8462" width="4.5703125" customWidth="1"/>
    <col min="8463" max="8463" width="7.140625" bestFit="1" customWidth="1"/>
    <col min="8464" max="8464" width="14.140625" customWidth="1"/>
    <col min="8465" max="8465" width="11.7109375" customWidth="1"/>
    <col min="8466" max="8466" width="14.5703125" customWidth="1"/>
    <col min="8467" max="8467" width="17.7109375" customWidth="1"/>
    <col min="8705" max="8705" width="46" customWidth="1"/>
    <col min="8706" max="8706" width="29" customWidth="1"/>
    <col min="8707" max="8707" width="17.42578125" customWidth="1"/>
    <col min="8708" max="8708" width="7.7109375" bestFit="1" customWidth="1"/>
    <col min="8709" max="8709" width="5" bestFit="1" customWidth="1"/>
    <col min="8710" max="8710" width="5.42578125" customWidth="1"/>
    <col min="8711" max="8711" width="5" bestFit="1" customWidth="1"/>
    <col min="8712" max="8712" width="4.5703125" customWidth="1"/>
    <col min="8713" max="8713" width="5.42578125" customWidth="1"/>
    <col min="8714" max="8714" width="5" bestFit="1" customWidth="1"/>
    <col min="8715" max="8715" width="3.85546875" customWidth="1"/>
    <col min="8716" max="8716" width="4.7109375" customWidth="1"/>
    <col min="8717" max="8717" width="5" bestFit="1" customWidth="1"/>
    <col min="8718" max="8718" width="4.5703125" customWidth="1"/>
    <col min="8719" max="8719" width="7.140625" bestFit="1" customWidth="1"/>
    <col min="8720" max="8720" width="14.140625" customWidth="1"/>
    <col min="8721" max="8721" width="11.7109375" customWidth="1"/>
    <col min="8722" max="8722" width="14.5703125" customWidth="1"/>
    <col min="8723" max="8723" width="17.7109375" customWidth="1"/>
    <col min="8961" max="8961" width="46" customWidth="1"/>
    <col min="8962" max="8962" width="29" customWidth="1"/>
    <col min="8963" max="8963" width="17.42578125" customWidth="1"/>
    <col min="8964" max="8964" width="7.7109375" bestFit="1" customWidth="1"/>
    <col min="8965" max="8965" width="5" bestFit="1" customWidth="1"/>
    <col min="8966" max="8966" width="5.42578125" customWidth="1"/>
    <col min="8967" max="8967" width="5" bestFit="1" customWidth="1"/>
    <col min="8968" max="8968" width="4.5703125" customWidth="1"/>
    <col min="8969" max="8969" width="5.42578125" customWidth="1"/>
    <col min="8970" max="8970" width="5" bestFit="1" customWidth="1"/>
    <col min="8971" max="8971" width="3.85546875" customWidth="1"/>
    <col min="8972" max="8972" width="4.7109375" customWidth="1"/>
    <col min="8973" max="8973" width="5" bestFit="1" customWidth="1"/>
    <col min="8974" max="8974" width="4.5703125" customWidth="1"/>
    <col min="8975" max="8975" width="7.140625" bestFit="1" customWidth="1"/>
    <col min="8976" max="8976" width="14.140625" customWidth="1"/>
    <col min="8977" max="8977" width="11.7109375" customWidth="1"/>
    <col min="8978" max="8978" width="14.5703125" customWidth="1"/>
    <col min="8979" max="8979" width="17.7109375" customWidth="1"/>
    <col min="9217" max="9217" width="46" customWidth="1"/>
    <col min="9218" max="9218" width="29" customWidth="1"/>
    <col min="9219" max="9219" width="17.42578125" customWidth="1"/>
    <col min="9220" max="9220" width="7.7109375" bestFit="1" customWidth="1"/>
    <col min="9221" max="9221" width="5" bestFit="1" customWidth="1"/>
    <col min="9222" max="9222" width="5.42578125" customWidth="1"/>
    <col min="9223" max="9223" width="5" bestFit="1" customWidth="1"/>
    <col min="9224" max="9224" width="4.5703125" customWidth="1"/>
    <col min="9225" max="9225" width="5.42578125" customWidth="1"/>
    <col min="9226" max="9226" width="5" bestFit="1" customWidth="1"/>
    <col min="9227" max="9227" width="3.85546875" customWidth="1"/>
    <col min="9228" max="9228" width="4.7109375" customWidth="1"/>
    <col min="9229" max="9229" width="5" bestFit="1" customWidth="1"/>
    <col min="9230" max="9230" width="4.5703125" customWidth="1"/>
    <col min="9231" max="9231" width="7.140625" bestFit="1" customWidth="1"/>
    <col min="9232" max="9232" width="14.140625" customWidth="1"/>
    <col min="9233" max="9233" width="11.7109375" customWidth="1"/>
    <col min="9234" max="9234" width="14.5703125" customWidth="1"/>
    <col min="9235" max="9235" width="17.7109375" customWidth="1"/>
    <col min="9473" max="9473" width="46" customWidth="1"/>
    <col min="9474" max="9474" width="29" customWidth="1"/>
    <col min="9475" max="9475" width="17.42578125" customWidth="1"/>
    <col min="9476" max="9476" width="7.7109375" bestFit="1" customWidth="1"/>
    <col min="9477" max="9477" width="5" bestFit="1" customWidth="1"/>
    <col min="9478" max="9478" width="5.42578125" customWidth="1"/>
    <col min="9479" max="9479" width="5" bestFit="1" customWidth="1"/>
    <col min="9480" max="9480" width="4.5703125" customWidth="1"/>
    <col min="9481" max="9481" width="5.42578125" customWidth="1"/>
    <col min="9482" max="9482" width="5" bestFit="1" customWidth="1"/>
    <col min="9483" max="9483" width="3.85546875" customWidth="1"/>
    <col min="9484" max="9484" width="4.7109375" customWidth="1"/>
    <col min="9485" max="9485" width="5" bestFit="1" customWidth="1"/>
    <col min="9486" max="9486" width="4.5703125" customWidth="1"/>
    <col min="9487" max="9487" width="7.140625" bestFit="1" customWidth="1"/>
    <col min="9488" max="9488" width="14.140625" customWidth="1"/>
    <col min="9489" max="9489" width="11.7109375" customWidth="1"/>
    <col min="9490" max="9490" width="14.5703125" customWidth="1"/>
    <col min="9491" max="9491" width="17.7109375" customWidth="1"/>
    <col min="9729" max="9729" width="46" customWidth="1"/>
    <col min="9730" max="9730" width="29" customWidth="1"/>
    <col min="9731" max="9731" width="17.42578125" customWidth="1"/>
    <col min="9732" max="9732" width="7.7109375" bestFit="1" customWidth="1"/>
    <col min="9733" max="9733" width="5" bestFit="1" customWidth="1"/>
    <col min="9734" max="9734" width="5.42578125" customWidth="1"/>
    <col min="9735" max="9735" width="5" bestFit="1" customWidth="1"/>
    <col min="9736" max="9736" width="4.5703125" customWidth="1"/>
    <col min="9737" max="9737" width="5.42578125" customWidth="1"/>
    <col min="9738" max="9738" width="5" bestFit="1" customWidth="1"/>
    <col min="9739" max="9739" width="3.85546875" customWidth="1"/>
    <col min="9740" max="9740" width="4.7109375" customWidth="1"/>
    <col min="9741" max="9741" width="5" bestFit="1" customWidth="1"/>
    <col min="9742" max="9742" width="4.5703125" customWidth="1"/>
    <col min="9743" max="9743" width="7.140625" bestFit="1" customWidth="1"/>
    <col min="9744" max="9744" width="14.140625" customWidth="1"/>
    <col min="9745" max="9745" width="11.7109375" customWidth="1"/>
    <col min="9746" max="9746" width="14.5703125" customWidth="1"/>
    <col min="9747" max="9747" width="17.7109375" customWidth="1"/>
    <col min="9985" max="9985" width="46" customWidth="1"/>
    <col min="9986" max="9986" width="29" customWidth="1"/>
    <col min="9987" max="9987" width="17.42578125" customWidth="1"/>
    <col min="9988" max="9988" width="7.7109375" bestFit="1" customWidth="1"/>
    <col min="9989" max="9989" width="5" bestFit="1" customWidth="1"/>
    <col min="9990" max="9990" width="5.42578125" customWidth="1"/>
    <col min="9991" max="9991" width="5" bestFit="1" customWidth="1"/>
    <col min="9992" max="9992" width="4.5703125" customWidth="1"/>
    <col min="9993" max="9993" width="5.42578125" customWidth="1"/>
    <col min="9994" max="9994" width="5" bestFit="1" customWidth="1"/>
    <col min="9995" max="9995" width="3.85546875" customWidth="1"/>
    <col min="9996" max="9996" width="4.7109375" customWidth="1"/>
    <col min="9997" max="9997" width="5" bestFit="1" customWidth="1"/>
    <col min="9998" max="9998" width="4.5703125" customWidth="1"/>
    <col min="9999" max="9999" width="7.140625" bestFit="1" customWidth="1"/>
    <col min="10000" max="10000" width="14.140625" customWidth="1"/>
    <col min="10001" max="10001" width="11.7109375" customWidth="1"/>
    <col min="10002" max="10002" width="14.5703125" customWidth="1"/>
    <col min="10003" max="10003" width="17.7109375" customWidth="1"/>
    <col min="10241" max="10241" width="46" customWidth="1"/>
    <col min="10242" max="10242" width="29" customWidth="1"/>
    <col min="10243" max="10243" width="17.42578125" customWidth="1"/>
    <col min="10244" max="10244" width="7.7109375" bestFit="1" customWidth="1"/>
    <col min="10245" max="10245" width="5" bestFit="1" customWidth="1"/>
    <col min="10246" max="10246" width="5.42578125" customWidth="1"/>
    <col min="10247" max="10247" width="5" bestFit="1" customWidth="1"/>
    <col min="10248" max="10248" width="4.5703125" customWidth="1"/>
    <col min="10249" max="10249" width="5.42578125" customWidth="1"/>
    <col min="10250" max="10250" width="5" bestFit="1" customWidth="1"/>
    <col min="10251" max="10251" width="3.85546875" customWidth="1"/>
    <col min="10252" max="10252" width="4.7109375" customWidth="1"/>
    <col min="10253" max="10253" width="5" bestFit="1" customWidth="1"/>
    <col min="10254" max="10254" width="4.5703125" customWidth="1"/>
    <col min="10255" max="10255" width="7.140625" bestFit="1" customWidth="1"/>
    <col min="10256" max="10256" width="14.140625" customWidth="1"/>
    <col min="10257" max="10257" width="11.7109375" customWidth="1"/>
    <col min="10258" max="10258" width="14.5703125" customWidth="1"/>
    <col min="10259" max="10259" width="17.7109375" customWidth="1"/>
    <col min="10497" max="10497" width="46" customWidth="1"/>
    <col min="10498" max="10498" width="29" customWidth="1"/>
    <col min="10499" max="10499" width="17.42578125" customWidth="1"/>
    <col min="10500" max="10500" width="7.7109375" bestFit="1" customWidth="1"/>
    <col min="10501" max="10501" width="5" bestFit="1" customWidth="1"/>
    <col min="10502" max="10502" width="5.42578125" customWidth="1"/>
    <col min="10503" max="10503" width="5" bestFit="1" customWidth="1"/>
    <col min="10504" max="10504" width="4.5703125" customWidth="1"/>
    <col min="10505" max="10505" width="5.42578125" customWidth="1"/>
    <col min="10506" max="10506" width="5" bestFit="1" customWidth="1"/>
    <col min="10507" max="10507" width="3.85546875" customWidth="1"/>
    <col min="10508" max="10508" width="4.7109375" customWidth="1"/>
    <col min="10509" max="10509" width="5" bestFit="1" customWidth="1"/>
    <col min="10510" max="10510" width="4.5703125" customWidth="1"/>
    <col min="10511" max="10511" width="7.140625" bestFit="1" customWidth="1"/>
    <col min="10512" max="10512" width="14.140625" customWidth="1"/>
    <col min="10513" max="10513" width="11.7109375" customWidth="1"/>
    <col min="10514" max="10514" width="14.5703125" customWidth="1"/>
    <col min="10515" max="10515" width="17.7109375" customWidth="1"/>
    <col min="10753" max="10753" width="46" customWidth="1"/>
    <col min="10754" max="10754" width="29" customWidth="1"/>
    <col min="10755" max="10755" width="17.42578125" customWidth="1"/>
    <col min="10756" max="10756" width="7.7109375" bestFit="1" customWidth="1"/>
    <col min="10757" max="10757" width="5" bestFit="1" customWidth="1"/>
    <col min="10758" max="10758" width="5.42578125" customWidth="1"/>
    <col min="10759" max="10759" width="5" bestFit="1" customWidth="1"/>
    <col min="10760" max="10760" width="4.5703125" customWidth="1"/>
    <col min="10761" max="10761" width="5.42578125" customWidth="1"/>
    <col min="10762" max="10762" width="5" bestFit="1" customWidth="1"/>
    <col min="10763" max="10763" width="3.85546875" customWidth="1"/>
    <col min="10764" max="10764" width="4.7109375" customWidth="1"/>
    <col min="10765" max="10765" width="5" bestFit="1" customWidth="1"/>
    <col min="10766" max="10766" width="4.5703125" customWidth="1"/>
    <col min="10767" max="10767" width="7.140625" bestFit="1" customWidth="1"/>
    <col min="10768" max="10768" width="14.140625" customWidth="1"/>
    <col min="10769" max="10769" width="11.7109375" customWidth="1"/>
    <col min="10770" max="10770" width="14.5703125" customWidth="1"/>
    <col min="10771" max="10771" width="17.7109375" customWidth="1"/>
    <col min="11009" max="11009" width="46" customWidth="1"/>
    <col min="11010" max="11010" width="29" customWidth="1"/>
    <col min="11011" max="11011" width="17.42578125" customWidth="1"/>
    <col min="11012" max="11012" width="7.7109375" bestFit="1" customWidth="1"/>
    <col min="11013" max="11013" width="5" bestFit="1" customWidth="1"/>
    <col min="11014" max="11014" width="5.42578125" customWidth="1"/>
    <col min="11015" max="11015" width="5" bestFit="1" customWidth="1"/>
    <col min="11016" max="11016" width="4.5703125" customWidth="1"/>
    <col min="11017" max="11017" width="5.42578125" customWidth="1"/>
    <col min="11018" max="11018" width="5" bestFit="1" customWidth="1"/>
    <col min="11019" max="11019" width="3.85546875" customWidth="1"/>
    <col min="11020" max="11020" width="4.7109375" customWidth="1"/>
    <col min="11021" max="11021" width="5" bestFit="1" customWidth="1"/>
    <col min="11022" max="11022" width="4.5703125" customWidth="1"/>
    <col min="11023" max="11023" width="7.140625" bestFit="1" customWidth="1"/>
    <col min="11024" max="11024" width="14.140625" customWidth="1"/>
    <col min="11025" max="11025" width="11.7109375" customWidth="1"/>
    <col min="11026" max="11026" width="14.5703125" customWidth="1"/>
    <col min="11027" max="11027" width="17.7109375" customWidth="1"/>
    <col min="11265" max="11265" width="46" customWidth="1"/>
    <col min="11266" max="11266" width="29" customWidth="1"/>
    <col min="11267" max="11267" width="17.42578125" customWidth="1"/>
    <col min="11268" max="11268" width="7.7109375" bestFit="1" customWidth="1"/>
    <col min="11269" max="11269" width="5" bestFit="1" customWidth="1"/>
    <col min="11270" max="11270" width="5.42578125" customWidth="1"/>
    <col min="11271" max="11271" width="5" bestFit="1" customWidth="1"/>
    <col min="11272" max="11272" width="4.5703125" customWidth="1"/>
    <col min="11273" max="11273" width="5.42578125" customWidth="1"/>
    <col min="11274" max="11274" width="5" bestFit="1" customWidth="1"/>
    <col min="11275" max="11275" width="3.85546875" customWidth="1"/>
    <col min="11276" max="11276" width="4.7109375" customWidth="1"/>
    <col min="11277" max="11277" width="5" bestFit="1" customWidth="1"/>
    <col min="11278" max="11278" width="4.5703125" customWidth="1"/>
    <col min="11279" max="11279" width="7.140625" bestFit="1" customWidth="1"/>
    <col min="11280" max="11280" width="14.140625" customWidth="1"/>
    <col min="11281" max="11281" width="11.7109375" customWidth="1"/>
    <col min="11282" max="11282" width="14.5703125" customWidth="1"/>
    <col min="11283" max="11283" width="17.7109375" customWidth="1"/>
    <col min="11521" max="11521" width="46" customWidth="1"/>
    <col min="11522" max="11522" width="29" customWidth="1"/>
    <col min="11523" max="11523" width="17.42578125" customWidth="1"/>
    <col min="11524" max="11524" width="7.7109375" bestFit="1" customWidth="1"/>
    <col min="11525" max="11525" width="5" bestFit="1" customWidth="1"/>
    <col min="11526" max="11526" width="5.42578125" customWidth="1"/>
    <col min="11527" max="11527" width="5" bestFit="1" customWidth="1"/>
    <col min="11528" max="11528" width="4.5703125" customWidth="1"/>
    <col min="11529" max="11529" width="5.42578125" customWidth="1"/>
    <col min="11530" max="11530" width="5" bestFit="1" customWidth="1"/>
    <col min="11531" max="11531" width="3.85546875" customWidth="1"/>
    <col min="11532" max="11532" width="4.7109375" customWidth="1"/>
    <col min="11533" max="11533" width="5" bestFit="1" customWidth="1"/>
    <col min="11534" max="11534" width="4.5703125" customWidth="1"/>
    <col min="11535" max="11535" width="7.140625" bestFit="1" customWidth="1"/>
    <col min="11536" max="11536" width="14.140625" customWidth="1"/>
    <col min="11537" max="11537" width="11.7109375" customWidth="1"/>
    <col min="11538" max="11538" width="14.5703125" customWidth="1"/>
    <col min="11539" max="11539" width="17.7109375" customWidth="1"/>
    <col min="11777" max="11777" width="46" customWidth="1"/>
    <col min="11778" max="11778" width="29" customWidth="1"/>
    <col min="11779" max="11779" width="17.42578125" customWidth="1"/>
    <col min="11780" max="11780" width="7.7109375" bestFit="1" customWidth="1"/>
    <col min="11781" max="11781" width="5" bestFit="1" customWidth="1"/>
    <col min="11782" max="11782" width="5.42578125" customWidth="1"/>
    <col min="11783" max="11783" width="5" bestFit="1" customWidth="1"/>
    <col min="11784" max="11784" width="4.5703125" customWidth="1"/>
    <col min="11785" max="11785" width="5.42578125" customWidth="1"/>
    <col min="11786" max="11786" width="5" bestFit="1" customWidth="1"/>
    <col min="11787" max="11787" width="3.85546875" customWidth="1"/>
    <col min="11788" max="11788" width="4.7109375" customWidth="1"/>
    <col min="11789" max="11789" width="5" bestFit="1" customWidth="1"/>
    <col min="11790" max="11790" width="4.5703125" customWidth="1"/>
    <col min="11791" max="11791" width="7.140625" bestFit="1" customWidth="1"/>
    <col min="11792" max="11792" width="14.140625" customWidth="1"/>
    <col min="11793" max="11793" width="11.7109375" customWidth="1"/>
    <col min="11794" max="11794" width="14.5703125" customWidth="1"/>
    <col min="11795" max="11795" width="17.7109375" customWidth="1"/>
    <col min="12033" max="12033" width="46" customWidth="1"/>
    <col min="12034" max="12034" width="29" customWidth="1"/>
    <col min="12035" max="12035" width="17.42578125" customWidth="1"/>
    <col min="12036" max="12036" width="7.7109375" bestFit="1" customWidth="1"/>
    <col min="12037" max="12037" width="5" bestFit="1" customWidth="1"/>
    <col min="12038" max="12038" width="5.42578125" customWidth="1"/>
    <col min="12039" max="12039" width="5" bestFit="1" customWidth="1"/>
    <col min="12040" max="12040" width="4.5703125" customWidth="1"/>
    <col min="12041" max="12041" width="5.42578125" customWidth="1"/>
    <col min="12042" max="12042" width="5" bestFit="1" customWidth="1"/>
    <col min="12043" max="12043" width="3.85546875" customWidth="1"/>
    <col min="12044" max="12044" width="4.7109375" customWidth="1"/>
    <col min="12045" max="12045" width="5" bestFit="1" customWidth="1"/>
    <col min="12046" max="12046" width="4.5703125" customWidth="1"/>
    <col min="12047" max="12047" width="7.140625" bestFit="1" customWidth="1"/>
    <col min="12048" max="12048" width="14.140625" customWidth="1"/>
    <col min="12049" max="12049" width="11.7109375" customWidth="1"/>
    <col min="12050" max="12050" width="14.5703125" customWidth="1"/>
    <col min="12051" max="12051" width="17.7109375" customWidth="1"/>
    <col min="12289" max="12289" width="46" customWidth="1"/>
    <col min="12290" max="12290" width="29" customWidth="1"/>
    <col min="12291" max="12291" width="17.42578125" customWidth="1"/>
    <col min="12292" max="12292" width="7.7109375" bestFit="1" customWidth="1"/>
    <col min="12293" max="12293" width="5" bestFit="1" customWidth="1"/>
    <col min="12294" max="12294" width="5.42578125" customWidth="1"/>
    <col min="12295" max="12295" width="5" bestFit="1" customWidth="1"/>
    <col min="12296" max="12296" width="4.5703125" customWidth="1"/>
    <col min="12297" max="12297" width="5.42578125" customWidth="1"/>
    <col min="12298" max="12298" width="5" bestFit="1" customWidth="1"/>
    <col min="12299" max="12299" width="3.85546875" customWidth="1"/>
    <col min="12300" max="12300" width="4.7109375" customWidth="1"/>
    <col min="12301" max="12301" width="5" bestFit="1" customWidth="1"/>
    <col min="12302" max="12302" width="4.5703125" customWidth="1"/>
    <col min="12303" max="12303" width="7.140625" bestFit="1" customWidth="1"/>
    <col min="12304" max="12304" width="14.140625" customWidth="1"/>
    <col min="12305" max="12305" width="11.7109375" customWidth="1"/>
    <col min="12306" max="12306" width="14.5703125" customWidth="1"/>
    <col min="12307" max="12307" width="17.7109375" customWidth="1"/>
    <col min="12545" max="12545" width="46" customWidth="1"/>
    <col min="12546" max="12546" width="29" customWidth="1"/>
    <col min="12547" max="12547" width="17.42578125" customWidth="1"/>
    <col min="12548" max="12548" width="7.7109375" bestFit="1" customWidth="1"/>
    <col min="12549" max="12549" width="5" bestFit="1" customWidth="1"/>
    <col min="12550" max="12550" width="5.42578125" customWidth="1"/>
    <col min="12551" max="12551" width="5" bestFit="1" customWidth="1"/>
    <col min="12552" max="12552" width="4.5703125" customWidth="1"/>
    <col min="12553" max="12553" width="5.42578125" customWidth="1"/>
    <col min="12554" max="12554" width="5" bestFit="1" customWidth="1"/>
    <col min="12555" max="12555" width="3.85546875" customWidth="1"/>
    <col min="12556" max="12556" width="4.7109375" customWidth="1"/>
    <col min="12557" max="12557" width="5" bestFit="1" customWidth="1"/>
    <col min="12558" max="12558" width="4.5703125" customWidth="1"/>
    <col min="12559" max="12559" width="7.140625" bestFit="1" customWidth="1"/>
    <col min="12560" max="12560" width="14.140625" customWidth="1"/>
    <col min="12561" max="12561" width="11.7109375" customWidth="1"/>
    <col min="12562" max="12562" width="14.5703125" customWidth="1"/>
    <col min="12563" max="12563" width="17.7109375" customWidth="1"/>
    <col min="12801" max="12801" width="46" customWidth="1"/>
    <col min="12802" max="12802" width="29" customWidth="1"/>
    <col min="12803" max="12803" width="17.42578125" customWidth="1"/>
    <col min="12804" max="12804" width="7.7109375" bestFit="1" customWidth="1"/>
    <col min="12805" max="12805" width="5" bestFit="1" customWidth="1"/>
    <col min="12806" max="12806" width="5.42578125" customWidth="1"/>
    <col min="12807" max="12807" width="5" bestFit="1" customWidth="1"/>
    <col min="12808" max="12808" width="4.5703125" customWidth="1"/>
    <col min="12809" max="12809" width="5.42578125" customWidth="1"/>
    <col min="12810" max="12810" width="5" bestFit="1" customWidth="1"/>
    <col min="12811" max="12811" width="3.85546875" customWidth="1"/>
    <col min="12812" max="12812" width="4.7109375" customWidth="1"/>
    <col min="12813" max="12813" width="5" bestFit="1" customWidth="1"/>
    <col min="12814" max="12814" width="4.5703125" customWidth="1"/>
    <col min="12815" max="12815" width="7.140625" bestFit="1" customWidth="1"/>
    <col min="12816" max="12816" width="14.140625" customWidth="1"/>
    <col min="12817" max="12817" width="11.7109375" customWidth="1"/>
    <col min="12818" max="12818" width="14.5703125" customWidth="1"/>
    <col min="12819" max="12819" width="17.7109375" customWidth="1"/>
    <col min="13057" max="13057" width="46" customWidth="1"/>
    <col min="13058" max="13058" width="29" customWidth="1"/>
    <col min="13059" max="13059" width="17.42578125" customWidth="1"/>
    <col min="13060" max="13060" width="7.7109375" bestFit="1" customWidth="1"/>
    <col min="13061" max="13061" width="5" bestFit="1" customWidth="1"/>
    <col min="13062" max="13062" width="5.42578125" customWidth="1"/>
    <col min="13063" max="13063" width="5" bestFit="1" customWidth="1"/>
    <col min="13064" max="13064" width="4.5703125" customWidth="1"/>
    <col min="13065" max="13065" width="5.42578125" customWidth="1"/>
    <col min="13066" max="13066" width="5" bestFit="1" customWidth="1"/>
    <col min="13067" max="13067" width="3.85546875" customWidth="1"/>
    <col min="13068" max="13068" width="4.7109375" customWidth="1"/>
    <col min="13069" max="13069" width="5" bestFit="1" customWidth="1"/>
    <col min="13070" max="13070" width="4.5703125" customWidth="1"/>
    <col min="13071" max="13071" width="7.140625" bestFit="1" customWidth="1"/>
    <col min="13072" max="13072" width="14.140625" customWidth="1"/>
    <col min="13073" max="13073" width="11.7109375" customWidth="1"/>
    <col min="13074" max="13074" width="14.5703125" customWidth="1"/>
    <col min="13075" max="13075" width="17.7109375" customWidth="1"/>
    <col min="13313" max="13313" width="46" customWidth="1"/>
    <col min="13314" max="13314" width="29" customWidth="1"/>
    <col min="13315" max="13315" width="17.42578125" customWidth="1"/>
    <col min="13316" max="13316" width="7.7109375" bestFit="1" customWidth="1"/>
    <col min="13317" max="13317" width="5" bestFit="1" customWidth="1"/>
    <col min="13318" max="13318" width="5.42578125" customWidth="1"/>
    <col min="13319" max="13319" width="5" bestFit="1" customWidth="1"/>
    <col min="13320" max="13320" width="4.5703125" customWidth="1"/>
    <col min="13321" max="13321" width="5.42578125" customWidth="1"/>
    <col min="13322" max="13322" width="5" bestFit="1" customWidth="1"/>
    <col min="13323" max="13323" width="3.85546875" customWidth="1"/>
    <col min="13324" max="13324" width="4.7109375" customWidth="1"/>
    <col min="13325" max="13325" width="5" bestFit="1" customWidth="1"/>
    <col min="13326" max="13326" width="4.5703125" customWidth="1"/>
    <col min="13327" max="13327" width="7.140625" bestFit="1" customWidth="1"/>
    <col min="13328" max="13328" width="14.140625" customWidth="1"/>
    <col min="13329" max="13329" width="11.7109375" customWidth="1"/>
    <col min="13330" max="13330" width="14.5703125" customWidth="1"/>
    <col min="13331" max="13331" width="17.7109375" customWidth="1"/>
    <col min="13569" max="13569" width="46" customWidth="1"/>
    <col min="13570" max="13570" width="29" customWidth="1"/>
    <col min="13571" max="13571" width="17.42578125" customWidth="1"/>
    <col min="13572" max="13572" width="7.7109375" bestFit="1" customWidth="1"/>
    <col min="13573" max="13573" width="5" bestFit="1" customWidth="1"/>
    <col min="13574" max="13574" width="5.42578125" customWidth="1"/>
    <col min="13575" max="13575" width="5" bestFit="1" customWidth="1"/>
    <col min="13576" max="13576" width="4.5703125" customWidth="1"/>
    <col min="13577" max="13577" width="5.42578125" customWidth="1"/>
    <col min="13578" max="13578" width="5" bestFit="1" customWidth="1"/>
    <col min="13579" max="13579" width="3.85546875" customWidth="1"/>
    <col min="13580" max="13580" width="4.7109375" customWidth="1"/>
    <col min="13581" max="13581" width="5" bestFit="1" customWidth="1"/>
    <col min="13582" max="13582" width="4.5703125" customWidth="1"/>
    <col min="13583" max="13583" width="7.140625" bestFit="1" customWidth="1"/>
    <col min="13584" max="13584" width="14.140625" customWidth="1"/>
    <col min="13585" max="13585" width="11.7109375" customWidth="1"/>
    <col min="13586" max="13586" width="14.5703125" customWidth="1"/>
    <col min="13587" max="13587" width="17.7109375" customWidth="1"/>
    <col min="13825" max="13825" width="46" customWidth="1"/>
    <col min="13826" max="13826" width="29" customWidth="1"/>
    <col min="13827" max="13827" width="17.42578125" customWidth="1"/>
    <col min="13828" max="13828" width="7.7109375" bestFit="1" customWidth="1"/>
    <col min="13829" max="13829" width="5" bestFit="1" customWidth="1"/>
    <col min="13830" max="13830" width="5.42578125" customWidth="1"/>
    <col min="13831" max="13831" width="5" bestFit="1" customWidth="1"/>
    <col min="13832" max="13832" width="4.5703125" customWidth="1"/>
    <col min="13833" max="13833" width="5.42578125" customWidth="1"/>
    <col min="13834" max="13834" width="5" bestFit="1" customWidth="1"/>
    <col min="13835" max="13835" width="3.85546875" customWidth="1"/>
    <col min="13836" max="13836" width="4.7109375" customWidth="1"/>
    <col min="13837" max="13837" width="5" bestFit="1" customWidth="1"/>
    <col min="13838" max="13838" width="4.5703125" customWidth="1"/>
    <col min="13839" max="13839" width="7.140625" bestFit="1" customWidth="1"/>
    <col min="13840" max="13840" width="14.140625" customWidth="1"/>
    <col min="13841" max="13841" width="11.7109375" customWidth="1"/>
    <col min="13842" max="13842" width="14.5703125" customWidth="1"/>
    <col min="13843" max="13843" width="17.7109375" customWidth="1"/>
    <col min="14081" max="14081" width="46" customWidth="1"/>
    <col min="14082" max="14082" width="29" customWidth="1"/>
    <col min="14083" max="14083" width="17.42578125" customWidth="1"/>
    <col min="14084" max="14084" width="7.7109375" bestFit="1" customWidth="1"/>
    <col min="14085" max="14085" width="5" bestFit="1" customWidth="1"/>
    <col min="14086" max="14086" width="5.42578125" customWidth="1"/>
    <col min="14087" max="14087" width="5" bestFit="1" customWidth="1"/>
    <col min="14088" max="14088" width="4.5703125" customWidth="1"/>
    <col min="14089" max="14089" width="5.42578125" customWidth="1"/>
    <col min="14090" max="14090" width="5" bestFit="1" customWidth="1"/>
    <col min="14091" max="14091" width="3.85546875" customWidth="1"/>
    <col min="14092" max="14092" width="4.7109375" customWidth="1"/>
    <col min="14093" max="14093" width="5" bestFit="1" customWidth="1"/>
    <col min="14094" max="14094" width="4.5703125" customWidth="1"/>
    <col min="14095" max="14095" width="7.140625" bestFit="1" customWidth="1"/>
    <col min="14096" max="14096" width="14.140625" customWidth="1"/>
    <col min="14097" max="14097" width="11.7109375" customWidth="1"/>
    <col min="14098" max="14098" width="14.5703125" customWidth="1"/>
    <col min="14099" max="14099" width="17.7109375" customWidth="1"/>
    <col min="14337" max="14337" width="46" customWidth="1"/>
    <col min="14338" max="14338" width="29" customWidth="1"/>
    <col min="14339" max="14339" width="17.42578125" customWidth="1"/>
    <col min="14340" max="14340" width="7.7109375" bestFit="1" customWidth="1"/>
    <col min="14341" max="14341" width="5" bestFit="1" customWidth="1"/>
    <col min="14342" max="14342" width="5.42578125" customWidth="1"/>
    <col min="14343" max="14343" width="5" bestFit="1" customWidth="1"/>
    <col min="14344" max="14344" width="4.5703125" customWidth="1"/>
    <col min="14345" max="14345" width="5.42578125" customWidth="1"/>
    <col min="14346" max="14346" width="5" bestFit="1" customWidth="1"/>
    <col min="14347" max="14347" width="3.85546875" customWidth="1"/>
    <col min="14348" max="14348" width="4.7109375" customWidth="1"/>
    <col min="14349" max="14349" width="5" bestFit="1" customWidth="1"/>
    <col min="14350" max="14350" width="4.5703125" customWidth="1"/>
    <col min="14351" max="14351" width="7.140625" bestFit="1" customWidth="1"/>
    <col min="14352" max="14352" width="14.140625" customWidth="1"/>
    <col min="14353" max="14353" width="11.7109375" customWidth="1"/>
    <col min="14354" max="14354" width="14.5703125" customWidth="1"/>
    <col min="14355" max="14355" width="17.7109375" customWidth="1"/>
    <col min="14593" max="14593" width="46" customWidth="1"/>
    <col min="14594" max="14594" width="29" customWidth="1"/>
    <col min="14595" max="14595" width="17.42578125" customWidth="1"/>
    <col min="14596" max="14596" width="7.7109375" bestFit="1" customWidth="1"/>
    <col min="14597" max="14597" width="5" bestFit="1" customWidth="1"/>
    <col min="14598" max="14598" width="5.42578125" customWidth="1"/>
    <col min="14599" max="14599" width="5" bestFit="1" customWidth="1"/>
    <col min="14600" max="14600" width="4.5703125" customWidth="1"/>
    <col min="14601" max="14601" width="5.42578125" customWidth="1"/>
    <col min="14602" max="14602" width="5" bestFit="1" customWidth="1"/>
    <col min="14603" max="14603" width="3.85546875" customWidth="1"/>
    <col min="14604" max="14604" width="4.7109375" customWidth="1"/>
    <col min="14605" max="14605" width="5" bestFit="1" customWidth="1"/>
    <col min="14606" max="14606" width="4.5703125" customWidth="1"/>
    <col min="14607" max="14607" width="7.140625" bestFit="1" customWidth="1"/>
    <col min="14608" max="14608" width="14.140625" customWidth="1"/>
    <col min="14609" max="14609" width="11.7109375" customWidth="1"/>
    <col min="14610" max="14610" width="14.5703125" customWidth="1"/>
    <col min="14611" max="14611" width="17.7109375" customWidth="1"/>
    <col min="14849" max="14849" width="46" customWidth="1"/>
    <col min="14850" max="14850" width="29" customWidth="1"/>
    <col min="14851" max="14851" width="17.42578125" customWidth="1"/>
    <col min="14852" max="14852" width="7.7109375" bestFit="1" customWidth="1"/>
    <col min="14853" max="14853" width="5" bestFit="1" customWidth="1"/>
    <col min="14854" max="14854" width="5.42578125" customWidth="1"/>
    <col min="14855" max="14855" width="5" bestFit="1" customWidth="1"/>
    <col min="14856" max="14856" width="4.5703125" customWidth="1"/>
    <col min="14857" max="14857" width="5.42578125" customWidth="1"/>
    <col min="14858" max="14858" width="5" bestFit="1" customWidth="1"/>
    <col min="14859" max="14859" width="3.85546875" customWidth="1"/>
    <col min="14860" max="14860" width="4.7109375" customWidth="1"/>
    <col min="14861" max="14861" width="5" bestFit="1" customWidth="1"/>
    <col min="14862" max="14862" width="4.5703125" customWidth="1"/>
    <col min="14863" max="14863" width="7.140625" bestFit="1" customWidth="1"/>
    <col min="14864" max="14864" width="14.140625" customWidth="1"/>
    <col min="14865" max="14865" width="11.7109375" customWidth="1"/>
    <col min="14866" max="14866" width="14.5703125" customWidth="1"/>
    <col min="14867" max="14867" width="17.7109375" customWidth="1"/>
    <col min="15105" max="15105" width="46" customWidth="1"/>
    <col min="15106" max="15106" width="29" customWidth="1"/>
    <col min="15107" max="15107" width="17.42578125" customWidth="1"/>
    <col min="15108" max="15108" width="7.7109375" bestFit="1" customWidth="1"/>
    <col min="15109" max="15109" width="5" bestFit="1" customWidth="1"/>
    <col min="15110" max="15110" width="5.42578125" customWidth="1"/>
    <col min="15111" max="15111" width="5" bestFit="1" customWidth="1"/>
    <col min="15112" max="15112" width="4.5703125" customWidth="1"/>
    <col min="15113" max="15113" width="5.42578125" customWidth="1"/>
    <col min="15114" max="15114" width="5" bestFit="1" customWidth="1"/>
    <col min="15115" max="15115" width="3.85546875" customWidth="1"/>
    <col min="15116" max="15116" width="4.7109375" customWidth="1"/>
    <col min="15117" max="15117" width="5" bestFit="1" customWidth="1"/>
    <col min="15118" max="15118" width="4.5703125" customWidth="1"/>
    <col min="15119" max="15119" width="7.140625" bestFit="1" customWidth="1"/>
    <col min="15120" max="15120" width="14.140625" customWidth="1"/>
    <col min="15121" max="15121" width="11.7109375" customWidth="1"/>
    <col min="15122" max="15122" width="14.5703125" customWidth="1"/>
    <col min="15123" max="15123" width="17.7109375" customWidth="1"/>
    <col min="15361" max="15361" width="46" customWidth="1"/>
    <col min="15362" max="15362" width="29" customWidth="1"/>
    <col min="15363" max="15363" width="17.42578125" customWidth="1"/>
    <col min="15364" max="15364" width="7.7109375" bestFit="1" customWidth="1"/>
    <col min="15365" max="15365" width="5" bestFit="1" customWidth="1"/>
    <col min="15366" max="15366" width="5.42578125" customWidth="1"/>
    <col min="15367" max="15367" width="5" bestFit="1" customWidth="1"/>
    <col min="15368" max="15368" width="4.5703125" customWidth="1"/>
    <col min="15369" max="15369" width="5.42578125" customWidth="1"/>
    <col min="15370" max="15370" width="5" bestFit="1" customWidth="1"/>
    <col min="15371" max="15371" width="3.85546875" customWidth="1"/>
    <col min="15372" max="15372" width="4.7109375" customWidth="1"/>
    <col min="15373" max="15373" width="5" bestFit="1" customWidth="1"/>
    <col min="15374" max="15374" width="4.5703125" customWidth="1"/>
    <col min="15375" max="15375" width="7.140625" bestFit="1" customWidth="1"/>
    <col min="15376" max="15376" width="14.140625" customWidth="1"/>
    <col min="15377" max="15377" width="11.7109375" customWidth="1"/>
    <col min="15378" max="15378" width="14.5703125" customWidth="1"/>
    <col min="15379" max="15379" width="17.7109375" customWidth="1"/>
    <col min="15617" max="15617" width="46" customWidth="1"/>
    <col min="15618" max="15618" width="29" customWidth="1"/>
    <col min="15619" max="15619" width="17.42578125" customWidth="1"/>
    <col min="15620" max="15620" width="7.7109375" bestFit="1" customWidth="1"/>
    <col min="15621" max="15621" width="5" bestFit="1" customWidth="1"/>
    <col min="15622" max="15622" width="5.42578125" customWidth="1"/>
    <col min="15623" max="15623" width="5" bestFit="1" customWidth="1"/>
    <col min="15624" max="15624" width="4.5703125" customWidth="1"/>
    <col min="15625" max="15625" width="5.42578125" customWidth="1"/>
    <col min="15626" max="15626" width="5" bestFit="1" customWidth="1"/>
    <col min="15627" max="15627" width="3.85546875" customWidth="1"/>
    <col min="15628" max="15628" width="4.7109375" customWidth="1"/>
    <col min="15629" max="15629" width="5" bestFit="1" customWidth="1"/>
    <col min="15630" max="15630" width="4.5703125" customWidth="1"/>
    <col min="15631" max="15631" width="7.140625" bestFit="1" customWidth="1"/>
    <col min="15632" max="15632" width="14.140625" customWidth="1"/>
    <col min="15633" max="15633" width="11.7109375" customWidth="1"/>
    <col min="15634" max="15634" width="14.5703125" customWidth="1"/>
    <col min="15635" max="15635" width="17.7109375" customWidth="1"/>
    <col min="15873" max="15873" width="46" customWidth="1"/>
    <col min="15874" max="15874" width="29" customWidth="1"/>
    <col min="15875" max="15875" width="17.42578125" customWidth="1"/>
    <col min="15876" max="15876" width="7.7109375" bestFit="1" customWidth="1"/>
    <col min="15877" max="15877" width="5" bestFit="1" customWidth="1"/>
    <col min="15878" max="15878" width="5.42578125" customWidth="1"/>
    <col min="15879" max="15879" width="5" bestFit="1" customWidth="1"/>
    <col min="15880" max="15880" width="4.5703125" customWidth="1"/>
    <col min="15881" max="15881" width="5.42578125" customWidth="1"/>
    <col min="15882" max="15882" width="5" bestFit="1" customWidth="1"/>
    <col min="15883" max="15883" width="3.85546875" customWidth="1"/>
    <col min="15884" max="15884" width="4.7109375" customWidth="1"/>
    <col min="15885" max="15885" width="5" bestFit="1" customWidth="1"/>
    <col min="15886" max="15886" width="4.5703125" customWidth="1"/>
    <col min="15887" max="15887" width="7.140625" bestFit="1" customWidth="1"/>
    <col min="15888" max="15888" width="14.140625" customWidth="1"/>
    <col min="15889" max="15889" width="11.7109375" customWidth="1"/>
    <col min="15890" max="15890" width="14.5703125" customWidth="1"/>
    <col min="15891" max="15891" width="17.7109375" customWidth="1"/>
    <col min="16129" max="16129" width="46" customWidth="1"/>
    <col min="16130" max="16130" width="29" customWidth="1"/>
    <col min="16131" max="16131" width="17.42578125" customWidth="1"/>
    <col min="16132" max="16132" width="7.7109375" bestFit="1" customWidth="1"/>
    <col min="16133" max="16133" width="5" bestFit="1" customWidth="1"/>
    <col min="16134" max="16134" width="5.42578125" customWidth="1"/>
    <col min="16135" max="16135" width="5" bestFit="1" customWidth="1"/>
    <col min="16136" max="16136" width="4.5703125" customWidth="1"/>
    <col min="16137" max="16137" width="5.42578125" customWidth="1"/>
    <col min="16138" max="16138" width="5" bestFit="1" customWidth="1"/>
    <col min="16139" max="16139" width="3.85546875" customWidth="1"/>
    <col min="16140" max="16140" width="4.7109375" customWidth="1"/>
    <col min="16141" max="16141" width="5" bestFit="1" customWidth="1"/>
    <col min="16142" max="16142" width="4.5703125" customWidth="1"/>
    <col min="16143" max="16143" width="7.140625" bestFit="1" customWidth="1"/>
    <col min="16144" max="16144" width="14.140625" customWidth="1"/>
    <col min="16145" max="16145" width="11.7109375" customWidth="1"/>
    <col min="16146" max="16146" width="14.5703125" customWidth="1"/>
    <col min="16147" max="16147" width="17.7109375" customWidth="1"/>
  </cols>
  <sheetData>
    <row r="2" spans="1:19" ht="20.25" x14ac:dyDescent="0.25">
      <c r="A2" s="1410" t="s">
        <v>0</v>
      </c>
      <c r="B2" s="1410"/>
      <c r="C2" s="1410"/>
      <c r="D2" s="1410"/>
      <c r="E2" s="1410"/>
      <c r="F2" s="1410"/>
      <c r="G2" s="1410"/>
      <c r="H2" s="1410"/>
      <c r="I2" s="1410"/>
      <c r="J2" s="1410"/>
      <c r="K2" s="1410"/>
      <c r="L2" s="1410"/>
      <c r="M2" s="1410"/>
      <c r="N2" s="1410"/>
      <c r="O2" s="1410"/>
      <c r="P2" s="1410"/>
      <c r="Q2" s="1410"/>
      <c r="R2" s="1410"/>
      <c r="S2" s="1410"/>
    </row>
    <row r="3" spans="1:19" ht="21.75" customHeight="1" x14ac:dyDescent="0.3">
      <c r="A3" s="1413" t="s">
        <v>203</v>
      </c>
      <c r="B3" s="1413"/>
      <c r="C3" s="1413"/>
      <c r="D3" s="1413"/>
      <c r="E3" s="1413"/>
      <c r="F3" s="1413"/>
      <c r="G3" s="1413"/>
      <c r="H3" s="1413"/>
      <c r="I3" s="1413"/>
      <c r="J3" s="1413"/>
      <c r="K3" s="1413"/>
      <c r="L3" s="1413"/>
      <c r="M3" s="1413"/>
      <c r="N3" s="1413"/>
      <c r="O3" s="1413"/>
      <c r="P3" s="1413"/>
      <c r="Q3" s="1413"/>
      <c r="R3" s="1413"/>
      <c r="S3" s="1413"/>
    </row>
    <row r="4" spans="1:19" ht="18.75" hidden="1" customHeight="1" x14ac:dyDescent="0.3">
      <c r="A4" s="1414" t="s">
        <v>341</v>
      </c>
      <c r="B4" s="1414"/>
      <c r="C4" s="1414"/>
      <c r="D4" s="203"/>
      <c r="E4" s="203"/>
      <c r="F4" s="203"/>
      <c r="G4" s="203"/>
      <c r="H4" s="203"/>
      <c r="I4" s="203"/>
      <c r="J4" s="203"/>
      <c r="K4" s="203"/>
      <c r="L4" s="203"/>
      <c r="M4" s="203"/>
      <c r="N4" s="203"/>
      <c r="O4" s="203"/>
      <c r="P4" s="203"/>
      <c r="Q4" s="203"/>
      <c r="R4" s="203"/>
      <c r="S4" s="204"/>
    </row>
    <row r="5" spans="1:19" ht="18.75" hidden="1" customHeight="1" x14ac:dyDescent="0.35">
      <c r="A5" s="205" t="s">
        <v>342</v>
      </c>
      <c r="B5" s="205"/>
      <c r="C5" s="205"/>
      <c r="D5" s="206"/>
      <c r="E5" s="206"/>
      <c r="F5" s="207"/>
      <c r="G5" s="207"/>
      <c r="H5" s="208"/>
      <c r="I5" s="208"/>
      <c r="J5" s="208"/>
      <c r="K5" s="208"/>
      <c r="L5" s="208"/>
      <c r="M5" s="208"/>
      <c r="N5" s="208"/>
      <c r="O5" s="208"/>
      <c r="P5" s="208"/>
      <c r="Q5" s="208"/>
      <c r="R5" s="209"/>
      <c r="S5" s="204"/>
    </row>
    <row r="6" spans="1:19" ht="18.75" hidden="1" customHeight="1" x14ac:dyDescent="0.35">
      <c r="A6" s="205"/>
      <c r="B6" s="210"/>
      <c r="C6" s="211"/>
      <c r="D6" s="206"/>
      <c r="E6" s="206"/>
      <c r="F6" s="207"/>
      <c r="G6" s="207"/>
      <c r="H6" s="207"/>
      <c r="I6" s="207"/>
      <c r="J6" s="207"/>
      <c r="K6" s="207"/>
      <c r="L6" s="207"/>
      <c r="M6" s="207"/>
      <c r="N6" s="207"/>
      <c r="O6" s="207"/>
      <c r="P6" s="207"/>
      <c r="Q6" s="207"/>
      <c r="R6" s="212"/>
      <c r="S6" s="204"/>
    </row>
    <row r="7" spans="1:19" ht="18" hidden="1" customHeight="1" x14ac:dyDescent="0.3">
      <c r="A7" s="213" t="s">
        <v>208</v>
      </c>
      <c r="B7" s="213" t="s">
        <v>343</v>
      </c>
      <c r="C7" s="214" t="s">
        <v>209</v>
      </c>
      <c r="D7" s="206" t="s">
        <v>210</v>
      </c>
      <c r="E7" s="206"/>
      <c r="F7" s="206"/>
      <c r="G7" s="206" t="s">
        <v>11</v>
      </c>
      <c r="H7" s="215"/>
      <c r="I7" s="215"/>
      <c r="J7" s="215" t="s">
        <v>12</v>
      </c>
      <c r="K7" s="215"/>
      <c r="L7" s="215"/>
      <c r="M7" s="215" t="s">
        <v>13</v>
      </c>
      <c r="N7" s="215"/>
      <c r="O7" s="215"/>
      <c r="P7" s="215" t="s">
        <v>211</v>
      </c>
      <c r="Q7" s="215"/>
      <c r="R7" s="215"/>
      <c r="S7" s="216" t="s">
        <v>15</v>
      </c>
    </row>
    <row r="8" spans="1:19" ht="18" hidden="1" customHeight="1" x14ac:dyDescent="0.3">
      <c r="A8" s="213"/>
      <c r="B8" s="213"/>
      <c r="C8" s="214"/>
      <c r="D8" s="206" t="s">
        <v>16</v>
      </c>
      <c r="E8" s="206" t="s">
        <v>17</v>
      </c>
      <c r="F8" s="206" t="s">
        <v>18</v>
      </c>
      <c r="G8" s="206" t="s">
        <v>19</v>
      </c>
      <c r="H8" s="215" t="s">
        <v>20</v>
      </c>
      <c r="I8" s="215" t="s">
        <v>21</v>
      </c>
      <c r="J8" s="215" t="s">
        <v>22</v>
      </c>
      <c r="K8" s="215" t="s">
        <v>23</v>
      </c>
      <c r="L8" s="215" t="s">
        <v>24</v>
      </c>
      <c r="M8" s="215" t="s">
        <v>25</v>
      </c>
      <c r="N8" s="215" t="s">
        <v>26</v>
      </c>
      <c r="O8" s="215" t="s">
        <v>27</v>
      </c>
      <c r="P8" s="215" t="s">
        <v>28</v>
      </c>
      <c r="Q8" s="215" t="s">
        <v>212</v>
      </c>
      <c r="R8" s="215" t="s">
        <v>30</v>
      </c>
      <c r="S8" s="216"/>
    </row>
    <row r="9" spans="1:19" ht="56.25" hidden="1" customHeight="1" x14ac:dyDescent="0.25">
      <c r="A9" s="1410" t="s">
        <v>344</v>
      </c>
      <c r="B9" s="1410" t="s">
        <v>345</v>
      </c>
      <c r="C9" s="1410"/>
      <c r="D9" s="1410"/>
      <c r="E9" s="1410"/>
      <c r="F9" s="1410"/>
      <c r="G9" s="1410"/>
      <c r="H9" s="1410"/>
      <c r="I9" s="1410"/>
      <c r="J9" s="1410"/>
      <c r="K9" s="1410"/>
      <c r="L9" s="1410"/>
      <c r="M9" s="1410"/>
      <c r="N9" s="1410"/>
      <c r="O9" s="1410"/>
      <c r="P9" s="1410">
        <f>SUM(P11:P12)</f>
        <v>40000</v>
      </c>
      <c r="Q9" s="1410"/>
      <c r="R9" s="1410"/>
      <c r="S9" s="1410" t="s">
        <v>346</v>
      </c>
    </row>
    <row r="10" spans="1:19" ht="37.5" hidden="1" customHeight="1" x14ac:dyDescent="0.3">
      <c r="A10" s="1413" t="s">
        <v>347</v>
      </c>
      <c r="B10" s="1413" t="s">
        <v>348</v>
      </c>
      <c r="C10" s="1413"/>
      <c r="D10" s="1413"/>
      <c r="E10" s="1413"/>
      <c r="F10" s="1413"/>
      <c r="G10" s="1413"/>
      <c r="H10" s="1413"/>
      <c r="I10" s="1413"/>
      <c r="J10" s="1413"/>
      <c r="K10" s="1413"/>
      <c r="L10" s="1413"/>
      <c r="M10" s="1413"/>
      <c r="N10" s="1413"/>
      <c r="O10" s="1413"/>
      <c r="P10" s="1413">
        <f>SUM(P12:P16)</f>
        <v>60000</v>
      </c>
      <c r="Q10" s="1413"/>
      <c r="R10" s="1413"/>
      <c r="S10" s="1413" t="s">
        <v>346</v>
      </c>
    </row>
    <row r="11" spans="1:19" ht="37.5" hidden="1" customHeight="1" x14ac:dyDescent="0.3">
      <c r="A11" s="1414" t="s">
        <v>349</v>
      </c>
      <c r="B11" s="1414" t="s">
        <v>350</v>
      </c>
      <c r="C11" s="1414" t="s">
        <v>351</v>
      </c>
      <c r="D11" s="203">
        <v>2</v>
      </c>
      <c r="E11" s="203">
        <v>1</v>
      </c>
      <c r="F11" s="203">
        <v>2</v>
      </c>
      <c r="G11" s="203">
        <v>1</v>
      </c>
      <c r="H11" s="203">
        <v>2</v>
      </c>
      <c r="I11" s="203">
        <v>2</v>
      </c>
      <c r="J11" s="203">
        <v>2</v>
      </c>
      <c r="K11" s="203">
        <v>2</v>
      </c>
      <c r="L11" s="203">
        <v>2</v>
      </c>
      <c r="M11" s="203">
        <v>2</v>
      </c>
      <c r="N11" s="203">
        <v>1</v>
      </c>
      <c r="O11" s="203">
        <v>1</v>
      </c>
      <c r="P11" s="203" t="s">
        <v>352</v>
      </c>
      <c r="Q11" s="203"/>
      <c r="R11" s="203"/>
      <c r="S11" s="204" t="s">
        <v>346</v>
      </c>
    </row>
    <row r="12" spans="1:19" ht="56.25" hidden="1" customHeight="1" x14ac:dyDescent="0.35">
      <c r="A12" s="205" t="s">
        <v>353</v>
      </c>
      <c r="B12" s="205" t="s">
        <v>354</v>
      </c>
      <c r="C12" s="205" t="s">
        <v>355</v>
      </c>
      <c r="D12" s="206"/>
      <c r="E12" s="206"/>
      <c r="F12" s="207">
        <v>1</v>
      </c>
      <c r="G12" s="207"/>
      <c r="H12" s="208"/>
      <c r="I12" s="208"/>
      <c r="J12" s="208"/>
      <c r="K12" s="208"/>
      <c r="L12" s="208">
        <v>1</v>
      </c>
      <c r="M12" s="208"/>
      <c r="N12" s="208"/>
      <c r="O12" s="208"/>
      <c r="P12" s="208">
        <v>40000</v>
      </c>
      <c r="Q12" s="208"/>
      <c r="R12" s="209"/>
      <c r="S12" s="204" t="s">
        <v>346</v>
      </c>
    </row>
    <row r="13" spans="1:19" ht="37.5" hidden="1" customHeight="1" x14ac:dyDescent="0.35">
      <c r="A13" s="205" t="s">
        <v>356</v>
      </c>
      <c r="B13" s="210" t="s">
        <v>357</v>
      </c>
      <c r="C13" s="211" t="s">
        <v>358</v>
      </c>
      <c r="D13" s="206">
        <v>2</v>
      </c>
      <c r="E13" s="206">
        <v>2</v>
      </c>
      <c r="F13" s="207">
        <v>2</v>
      </c>
      <c r="G13" s="207">
        <v>1</v>
      </c>
      <c r="H13" s="207">
        <v>1</v>
      </c>
      <c r="I13" s="207">
        <v>1</v>
      </c>
      <c r="J13" s="207">
        <v>1</v>
      </c>
      <c r="K13" s="207">
        <v>1</v>
      </c>
      <c r="L13" s="207">
        <v>1</v>
      </c>
      <c r="M13" s="207">
        <v>1</v>
      </c>
      <c r="N13" s="207">
        <v>1</v>
      </c>
      <c r="O13" s="207">
        <v>1</v>
      </c>
      <c r="P13" s="207" t="s">
        <v>352</v>
      </c>
      <c r="Q13" s="207"/>
      <c r="R13" s="212"/>
      <c r="S13" s="204" t="s">
        <v>346</v>
      </c>
    </row>
    <row r="14" spans="1:19" ht="37.5" hidden="1" customHeight="1" x14ac:dyDescent="0.3">
      <c r="A14" s="213" t="s">
        <v>359</v>
      </c>
      <c r="B14" s="213" t="s">
        <v>360</v>
      </c>
      <c r="C14" s="214" t="s">
        <v>361</v>
      </c>
      <c r="D14" s="206"/>
      <c r="E14" s="206"/>
      <c r="F14" s="206"/>
      <c r="G14" s="206">
        <v>1</v>
      </c>
      <c r="H14" s="215"/>
      <c r="I14" s="215"/>
      <c r="J14" s="215"/>
      <c r="K14" s="215">
        <v>1</v>
      </c>
      <c r="L14" s="215"/>
      <c r="M14" s="215"/>
      <c r="N14" s="215"/>
      <c r="O14" s="215">
        <v>1</v>
      </c>
      <c r="P14" s="215" t="s">
        <v>352</v>
      </c>
      <c r="Q14" s="215"/>
      <c r="R14" s="215"/>
      <c r="S14" s="216" t="s">
        <v>346</v>
      </c>
    </row>
    <row r="15" spans="1:19" ht="37.5" hidden="1" customHeight="1" x14ac:dyDescent="0.3">
      <c r="A15" s="213" t="s">
        <v>362</v>
      </c>
      <c r="B15" s="213" t="s">
        <v>363</v>
      </c>
      <c r="C15" s="214"/>
      <c r="D15" s="206"/>
      <c r="E15" s="206"/>
      <c r="F15" s="206"/>
      <c r="G15" s="206"/>
      <c r="H15" s="215"/>
      <c r="I15" s="215"/>
      <c r="J15" s="215"/>
      <c r="K15" s="215"/>
      <c r="L15" s="215"/>
      <c r="M15" s="215"/>
      <c r="N15" s="215"/>
      <c r="O15" s="215"/>
      <c r="P15" s="215"/>
      <c r="Q15" s="215"/>
      <c r="R15" s="215"/>
      <c r="S15" s="216" t="s">
        <v>346</v>
      </c>
    </row>
    <row r="16" spans="1:19" ht="37.5" hidden="1" customHeight="1" x14ac:dyDescent="0.25">
      <c r="A16" s="1410" t="s">
        <v>364</v>
      </c>
      <c r="B16" s="1410" t="s">
        <v>365</v>
      </c>
      <c r="C16" s="1410" t="s">
        <v>366</v>
      </c>
      <c r="D16" s="1410"/>
      <c r="E16" s="1410"/>
      <c r="F16" s="1410"/>
      <c r="G16" s="1410"/>
      <c r="H16" s="1410"/>
      <c r="I16" s="1410"/>
      <c r="J16" s="1410"/>
      <c r="K16" s="1410"/>
      <c r="L16" s="1410"/>
      <c r="M16" s="1410"/>
      <c r="N16" s="1410"/>
      <c r="O16" s="1410"/>
      <c r="P16" s="1410">
        <f>SUM(P17:P22)</f>
        <v>20000</v>
      </c>
      <c r="Q16" s="1410"/>
      <c r="R16" s="1410"/>
      <c r="S16" s="1410" t="s">
        <v>346</v>
      </c>
    </row>
    <row r="17" spans="1:20" ht="37.5" hidden="1" customHeight="1" x14ac:dyDescent="0.3">
      <c r="A17" s="1413" t="s">
        <v>367</v>
      </c>
      <c r="B17" s="1413" t="s">
        <v>368</v>
      </c>
      <c r="C17" s="1413" t="s">
        <v>369</v>
      </c>
      <c r="D17" s="1413">
        <v>3</v>
      </c>
      <c r="E17" s="1413">
        <v>4</v>
      </c>
      <c r="F17" s="1413">
        <v>3</v>
      </c>
      <c r="G17" s="1413">
        <v>4</v>
      </c>
      <c r="H17" s="1413">
        <v>3</v>
      </c>
      <c r="I17" s="1413">
        <v>4</v>
      </c>
      <c r="J17" s="1413">
        <v>3</v>
      </c>
      <c r="K17" s="1413">
        <v>4</v>
      </c>
      <c r="L17" s="1413">
        <v>3</v>
      </c>
      <c r="M17" s="1413">
        <v>3</v>
      </c>
      <c r="N17" s="1413">
        <v>3</v>
      </c>
      <c r="O17" s="1413">
        <v>3</v>
      </c>
      <c r="P17" s="1413" t="s">
        <v>352</v>
      </c>
      <c r="Q17" s="1413"/>
      <c r="R17" s="1413"/>
      <c r="S17" s="1413" t="s">
        <v>346</v>
      </c>
    </row>
    <row r="18" spans="1:20" ht="37.5" hidden="1" customHeight="1" x14ac:dyDescent="0.3">
      <c r="A18" s="1414" t="s">
        <v>370</v>
      </c>
      <c r="B18" s="1414" t="s">
        <v>368</v>
      </c>
      <c r="C18" s="1414" t="s">
        <v>371</v>
      </c>
      <c r="D18" s="203">
        <v>3</v>
      </c>
      <c r="E18" s="203">
        <v>4</v>
      </c>
      <c r="F18" s="203">
        <v>3</v>
      </c>
      <c r="G18" s="203">
        <v>4</v>
      </c>
      <c r="H18" s="203">
        <v>3</v>
      </c>
      <c r="I18" s="203">
        <v>4</v>
      </c>
      <c r="J18" s="203">
        <v>3</v>
      </c>
      <c r="K18" s="203">
        <v>4</v>
      </c>
      <c r="L18" s="203">
        <v>3</v>
      </c>
      <c r="M18" s="203">
        <v>3</v>
      </c>
      <c r="N18" s="203">
        <v>3</v>
      </c>
      <c r="O18" s="203">
        <v>3</v>
      </c>
      <c r="P18" s="203">
        <v>20000</v>
      </c>
      <c r="Q18" s="203"/>
      <c r="R18" s="203"/>
      <c r="S18" s="204" t="s">
        <v>346</v>
      </c>
    </row>
    <row r="19" spans="1:20" ht="37.5" hidden="1" customHeight="1" x14ac:dyDescent="0.35">
      <c r="A19" s="205" t="s">
        <v>372</v>
      </c>
      <c r="B19" s="205" t="s">
        <v>373</v>
      </c>
      <c r="C19" s="205" t="s">
        <v>374</v>
      </c>
      <c r="D19" s="206">
        <v>1</v>
      </c>
      <c r="E19" s="206">
        <v>1</v>
      </c>
      <c r="F19" s="207">
        <v>1</v>
      </c>
      <c r="G19" s="207">
        <v>1</v>
      </c>
      <c r="H19" s="208">
        <v>1</v>
      </c>
      <c r="I19" s="208">
        <v>1</v>
      </c>
      <c r="J19" s="208">
        <v>1</v>
      </c>
      <c r="K19" s="208">
        <v>1</v>
      </c>
      <c r="L19" s="208">
        <v>1</v>
      </c>
      <c r="M19" s="208">
        <v>1</v>
      </c>
      <c r="N19" s="208"/>
      <c r="O19" s="208"/>
      <c r="P19" s="208" t="s">
        <v>352</v>
      </c>
      <c r="Q19" s="208"/>
      <c r="R19" s="209"/>
      <c r="S19" s="204" t="s">
        <v>346</v>
      </c>
    </row>
    <row r="20" spans="1:20" ht="37.5" hidden="1" customHeight="1" x14ac:dyDescent="0.35">
      <c r="A20" s="205" t="s">
        <v>375</v>
      </c>
      <c r="B20" s="210" t="s">
        <v>376</v>
      </c>
      <c r="C20" s="211" t="s">
        <v>377</v>
      </c>
      <c r="D20" s="206">
        <v>7</v>
      </c>
      <c r="E20" s="206">
        <v>7</v>
      </c>
      <c r="F20" s="207">
        <v>7</v>
      </c>
      <c r="G20" s="207">
        <v>6</v>
      </c>
      <c r="H20" s="207">
        <v>6</v>
      </c>
      <c r="I20" s="207">
        <v>6</v>
      </c>
      <c r="J20" s="207">
        <v>6</v>
      </c>
      <c r="K20" s="207">
        <v>6</v>
      </c>
      <c r="L20" s="207">
        <v>6</v>
      </c>
      <c r="M20" s="207">
        <v>6</v>
      </c>
      <c r="N20" s="207">
        <v>6</v>
      </c>
      <c r="O20" s="207">
        <v>6</v>
      </c>
      <c r="P20" s="207" t="s">
        <v>352</v>
      </c>
      <c r="Q20" s="207"/>
      <c r="R20" s="212"/>
      <c r="S20" s="204" t="s">
        <v>346</v>
      </c>
    </row>
    <row r="21" spans="1:20" ht="37.5" hidden="1" customHeight="1" x14ac:dyDescent="0.3">
      <c r="A21" s="213" t="s">
        <v>378</v>
      </c>
      <c r="B21" s="213" t="s">
        <v>379</v>
      </c>
      <c r="C21" s="214" t="s">
        <v>380</v>
      </c>
      <c r="D21" s="206">
        <v>2</v>
      </c>
      <c r="E21" s="206">
        <v>3</v>
      </c>
      <c r="F21" s="206">
        <v>2</v>
      </c>
      <c r="G21" s="206">
        <v>2</v>
      </c>
      <c r="H21" s="215">
        <v>2</v>
      </c>
      <c r="I21" s="215">
        <v>2</v>
      </c>
      <c r="J21" s="215">
        <v>2</v>
      </c>
      <c r="K21" s="215">
        <v>2</v>
      </c>
      <c r="L21" s="215">
        <v>2</v>
      </c>
      <c r="M21" s="215">
        <v>2</v>
      </c>
      <c r="N21" s="215">
        <v>2</v>
      </c>
      <c r="O21" s="215">
        <v>2</v>
      </c>
      <c r="P21" s="215" t="s">
        <v>352</v>
      </c>
      <c r="Q21" s="215"/>
      <c r="R21" s="215"/>
      <c r="S21" s="216" t="s">
        <v>346</v>
      </c>
    </row>
    <row r="22" spans="1:20" ht="37.5" hidden="1" customHeight="1" x14ac:dyDescent="0.3">
      <c r="A22" s="213" t="s">
        <v>381</v>
      </c>
      <c r="B22" s="213" t="s">
        <v>382</v>
      </c>
      <c r="C22" s="214" t="s">
        <v>383</v>
      </c>
      <c r="D22" s="206">
        <v>1</v>
      </c>
      <c r="E22" s="206">
        <v>2</v>
      </c>
      <c r="F22" s="206">
        <v>2</v>
      </c>
      <c r="G22" s="206">
        <v>2</v>
      </c>
      <c r="H22" s="215">
        <v>2</v>
      </c>
      <c r="I22" s="215">
        <v>1</v>
      </c>
      <c r="J22" s="215">
        <v>1</v>
      </c>
      <c r="K22" s="215">
        <v>1</v>
      </c>
      <c r="L22" s="215">
        <v>1</v>
      </c>
      <c r="M22" s="215">
        <v>1</v>
      </c>
      <c r="N22" s="215">
        <v>1</v>
      </c>
      <c r="O22" s="215">
        <v>1</v>
      </c>
      <c r="P22" s="215" t="s">
        <v>352</v>
      </c>
      <c r="Q22" s="215"/>
      <c r="R22" s="215"/>
      <c r="S22" s="216" t="s">
        <v>346</v>
      </c>
    </row>
    <row r="23" spans="1:20" ht="37.5" hidden="1" customHeight="1" x14ac:dyDescent="0.25">
      <c r="A23" s="1410" t="s">
        <v>384</v>
      </c>
      <c r="B23" s="1410" t="s">
        <v>385</v>
      </c>
      <c r="C23" s="1410"/>
      <c r="D23" s="1410"/>
      <c r="E23" s="1410"/>
      <c r="F23" s="1410"/>
      <c r="G23" s="1410"/>
      <c r="H23" s="1410"/>
      <c r="I23" s="1410"/>
      <c r="J23" s="1410"/>
      <c r="K23" s="1410"/>
      <c r="L23" s="1410"/>
      <c r="M23" s="1410"/>
      <c r="N23" s="1410"/>
      <c r="O23" s="1410"/>
      <c r="P23" s="1410">
        <f>SUM(P24:P28)</f>
        <v>1159300</v>
      </c>
      <c r="Q23" s="1410"/>
      <c r="R23" s="1410"/>
      <c r="S23" s="1410" t="s">
        <v>346</v>
      </c>
    </row>
    <row r="24" spans="1:20" ht="37.5" hidden="1" customHeight="1" x14ac:dyDescent="0.3">
      <c r="A24" s="1413" t="s">
        <v>386</v>
      </c>
      <c r="B24" s="1413" t="s">
        <v>387</v>
      </c>
      <c r="C24" s="1413" t="s">
        <v>388</v>
      </c>
      <c r="D24" s="1413"/>
      <c r="E24" s="1413"/>
      <c r="F24" s="1413"/>
      <c r="G24" s="1413">
        <v>6</v>
      </c>
      <c r="H24" s="1413"/>
      <c r="I24" s="1413"/>
      <c r="J24" s="1413"/>
      <c r="K24" s="1413"/>
      <c r="L24" s="1413"/>
      <c r="M24" s="1413"/>
      <c r="N24" s="1413"/>
      <c r="O24" s="1413"/>
      <c r="P24" s="1413">
        <v>9300</v>
      </c>
      <c r="Q24" s="1413"/>
      <c r="R24" s="1413"/>
      <c r="S24" s="1413" t="s">
        <v>346</v>
      </c>
    </row>
    <row r="25" spans="1:20" ht="37.5" hidden="1" customHeight="1" x14ac:dyDescent="0.3">
      <c r="A25" s="1414" t="s">
        <v>389</v>
      </c>
      <c r="B25" s="1414" t="s">
        <v>390</v>
      </c>
      <c r="C25" s="1414" t="s">
        <v>391</v>
      </c>
      <c r="D25" s="203"/>
      <c r="E25" s="203"/>
      <c r="F25" s="203"/>
      <c r="G25" s="203">
        <v>1</v>
      </c>
      <c r="H25" s="203"/>
      <c r="I25" s="203"/>
      <c r="J25" s="203"/>
      <c r="K25" s="203"/>
      <c r="L25" s="203"/>
      <c r="M25" s="203"/>
      <c r="N25" s="203"/>
      <c r="O25" s="203"/>
      <c r="P25" s="203"/>
      <c r="Q25" s="203"/>
      <c r="R25" s="203"/>
      <c r="S25" s="204" t="s">
        <v>346</v>
      </c>
    </row>
    <row r="26" spans="1:20" ht="56.25" hidden="1" customHeight="1" x14ac:dyDescent="0.35">
      <c r="A26" s="205" t="s">
        <v>392</v>
      </c>
      <c r="B26" s="205" t="s">
        <v>393</v>
      </c>
      <c r="C26" s="205" t="s">
        <v>394</v>
      </c>
      <c r="D26" s="206"/>
      <c r="E26" s="206"/>
      <c r="F26" s="207"/>
      <c r="G26" s="207">
        <v>3</v>
      </c>
      <c r="H26" s="208"/>
      <c r="I26" s="208"/>
      <c r="J26" s="208"/>
      <c r="K26" s="208"/>
      <c r="L26" s="208"/>
      <c r="M26" s="208"/>
      <c r="N26" s="208">
        <v>2</v>
      </c>
      <c r="O26" s="208"/>
      <c r="P26" s="208">
        <v>1150000</v>
      </c>
      <c r="Q26" s="208"/>
      <c r="R26" s="209"/>
      <c r="S26" s="204" t="s">
        <v>346</v>
      </c>
    </row>
    <row r="27" spans="1:20" ht="37.5" hidden="1" customHeight="1" x14ac:dyDescent="0.35">
      <c r="A27" s="205" t="s">
        <v>395</v>
      </c>
      <c r="B27" s="210" t="s">
        <v>396</v>
      </c>
      <c r="C27" s="211" t="s">
        <v>397</v>
      </c>
      <c r="D27" s="206">
        <v>1</v>
      </c>
      <c r="E27" s="206">
        <v>1</v>
      </c>
      <c r="F27" s="207">
        <v>1</v>
      </c>
      <c r="G27" s="207">
        <v>1</v>
      </c>
      <c r="H27" s="207">
        <v>1</v>
      </c>
      <c r="I27" s="207">
        <v>1</v>
      </c>
      <c r="J27" s="207">
        <v>1</v>
      </c>
      <c r="K27" s="207">
        <v>1</v>
      </c>
      <c r="L27" s="207">
        <v>1</v>
      </c>
      <c r="M27" s="207">
        <v>1</v>
      </c>
      <c r="N27" s="207">
        <v>1</v>
      </c>
      <c r="O27" s="207">
        <v>1</v>
      </c>
      <c r="P27" s="207" t="s">
        <v>352</v>
      </c>
      <c r="Q27" s="207"/>
      <c r="R27" s="212"/>
      <c r="S27" s="204" t="s">
        <v>346</v>
      </c>
    </row>
    <row r="28" spans="1:20" ht="37.5" hidden="1" customHeight="1" x14ac:dyDescent="0.3">
      <c r="A28" s="213" t="s">
        <v>398</v>
      </c>
      <c r="B28" s="213" t="s">
        <v>399</v>
      </c>
      <c r="C28" s="214" t="s">
        <v>400</v>
      </c>
      <c r="D28" s="206">
        <v>1</v>
      </c>
      <c r="E28" s="206">
        <v>1</v>
      </c>
      <c r="F28" s="206">
        <v>1</v>
      </c>
      <c r="G28" s="206">
        <v>1</v>
      </c>
      <c r="H28" s="215">
        <v>1</v>
      </c>
      <c r="I28" s="215">
        <v>1</v>
      </c>
      <c r="J28" s="215">
        <v>1</v>
      </c>
      <c r="K28" s="215">
        <v>1</v>
      </c>
      <c r="L28" s="215">
        <v>1</v>
      </c>
      <c r="M28" s="215">
        <v>1</v>
      </c>
      <c r="N28" s="215">
        <v>1</v>
      </c>
      <c r="O28" s="215">
        <v>1</v>
      </c>
      <c r="P28" s="215" t="s">
        <v>352</v>
      </c>
      <c r="Q28" s="215"/>
      <c r="R28" s="215"/>
      <c r="S28" s="216" t="s">
        <v>346</v>
      </c>
    </row>
    <row r="29" spans="1:20" ht="18.75" hidden="1" customHeight="1" x14ac:dyDescent="0.3">
      <c r="A29" s="213"/>
      <c r="B29" s="213"/>
      <c r="C29" s="214"/>
      <c r="D29" s="206"/>
      <c r="E29" s="206"/>
      <c r="F29" s="206"/>
      <c r="G29" s="206"/>
      <c r="H29" s="215"/>
      <c r="I29" s="215"/>
      <c r="J29" s="215"/>
      <c r="K29" s="215"/>
      <c r="L29" s="215"/>
      <c r="M29" s="215"/>
      <c r="N29" s="215"/>
      <c r="O29" s="215"/>
      <c r="P29" s="215"/>
      <c r="Q29" s="215"/>
      <c r="R29" s="215"/>
      <c r="S29" s="216"/>
      <c r="T29" s="217"/>
    </row>
    <row r="30" spans="1:20" ht="38.25" hidden="1" customHeight="1" x14ac:dyDescent="0.25">
      <c r="A30" s="1410"/>
      <c r="B30" s="1410"/>
      <c r="C30" s="1410"/>
      <c r="D30" s="1410"/>
      <c r="E30" s="1410"/>
      <c r="F30" s="1410"/>
      <c r="G30" s="1410"/>
      <c r="H30" s="1410"/>
      <c r="I30" s="1410"/>
      <c r="J30" s="1410"/>
      <c r="K30" s="1410"/>
      <c r="L30" s="1410"/>
      <c r="M30" s="1410"/>
      <c r="N30" s="1410"/>
      <c r="O30" s="1410"/>
      <c r="P30" s="1410"/>
      <c r="Q30" s="1410"/>
      <c r="R30" s="1410"/>
      <c r="S30" s="1410"/>
      <c r="T30" s="217"/>
    </row>
    <row r="31" spans="1:20" ht="38.25" hidden="1" customHeight="1" x14ac:dyDescent="0.3">
      <c r="A31" s="1413"/>
      <c r="B31" s="1413"/>
      <c r="C31" s="1413"/>
      <c r="D31" s="1413"/>
      <c r="E31" s="1413"/>
      <c r="F31" s="1413"/>
      <c r="G31" s="1413"/>
      <c r="H31" s="1413"/>
      <c r="I31" s="1413"/>
      <c r="J31" s="1413"/>
      <c r="K31" s="1413"/>
      <c r="L31" s="1413"/>
      <c r="M31" s="1413"/>
      <c r="N31" s="1413"/>
      <c r="O31" s="1413"/>
      <c r="P31" s="1413"/>
      <c r="Q31" s="1413"/>
      <c r="R31" s="1413"/>
      <c r="S31" s="1413"/>
      <c r="T31" s="217"/>
    </row>
    <row r="32" spans="1:20" ht="38.25" hidden="1" customHeight="1" x14ac:dyDescent="0.3">
      <c r="A32" s="1414"/>
      <c r="B32" s="1414"/>
      <c r="C32" s="1414"/>
      <c r="D32" s="203"/>
      <c r="E32" s="203"/>
      <c r="F32" s="203"/>
      <c r="G32" s="203"/>
      <c r="H32" s="203"/>
      <c r="I32" s="203"/>
      <c r="J32" s="203"/>
      <c r="K32" s="203"/>
      <c r="L32" s="203"/>
      <c r="M32" s="203"/>
      <c r="N32" s="203"/>
      <c r="O32" s="203"/>
      <c r="P32" s="203"/>
      <c r="Q32" s="203"/>
      <c r="R32" s="203"/>
      <c r="S32" s="204"/>
      <c r="T32" s="217"/>
    </row>
    <row r="33" spans="1:20" ht="38.25" hidden="1" customHeight="1" x14ac:dyDescent="0.35">
      <c r="A33" s="205"/>
      <c r="B33" s="205"/>
      <c r="C33" s="205"/>
      <c r="D33" s="206"/>
      <c r="E33" s="206"/>
      <c r="F33" s="207"/>
      <c r="G33" s="207"/>
      <c r="H33" s="208"/>
      <c r="I33" s="208"/>
      <c r="J33" s="208"/>
      <c r="K33" s="208"/>
      <c r="L33" s="208"/>
      <c r="M33" s="208"/>
      <c r="N33" s="208"/>
      <c r="O33" s="208"/>
      <c r="P33" s="208"/>
      <c r="Q33" s="208"/>
      <c r="R33" s="209"/>
      <c r="S33" s="204"/>
      <c r="T33" s="217"/>
    </row>
    <row r="34" spans="1:20" ht="38.25" hidden="1" customHeight="1" x14ac:dyDescent="0.35">
      <c r="A34" s="205"/>
      <c r="B34" s="210"/>
      <c r="C34" s="211"/>
      <c r="D34" s="206"/>
      <c r="E34" s="206"/>
      <c r="F34" s="207"/>
      <c r="G34" s="207"/>
      <c r="H34" s="207"/>
      <c r="I34" s="207"/>
      <c r="J34" s="207"/>
      <c r="K34" s="207"/>
      <c r="L34" s="207"/>
      <c r="M34" s="207"/>
      <c r="N34" s="207"/>
      <c r="O34" s="207"/>
      <c r="P34" s="207"/>
      <c r="Q34" s="207"/>
      <c r="R34" s="212"/>
      <c r="S34" s="204"/>
      <c r="T34" s="217"/>
    </row>
    <row r="35" spans="1:20" ht="38.25" hidden="1" customHeight="1" x14ac:dyDescent="0.3">
      <c r="A35" s="213"/>
      <c r="B35" s="213"/>
      <c r="C35" s="214"/>
      <c r="D35" s="206"/>
      <c r="E35" s="206"/>
      <c r="F35" s="206"/>
      <c r="G35" s="206"/>
      <c r="H35" s="215"/>
      <c r="I35" s="215"/>
      <c r="J35" s="215"/>
      <c r="K35" s="215"/>
      <c r="L35" s="215"/>
      <c r="M35" s="215"/>
      <c r="N35" s="215"/>
      <c r="O35" s="215"/>
      <c r="P35" s="215"/>
      <c r="Q35" s="215"/>
      <c r="R35" s="215"/>
      <c r="S35" s="216"/>
      <c r="T35" s="217"/>
    </row>
    <row r="36" spans="1:20" ht="38.25" hidden="1" customHeight="1" x14ac:dyDescent="0.3">
      <c r="A36" s="213"/>
      <c r="B36" s="213"/>
      <c r="C36" s="214"/>
      <c r="D36" s="206"/>
      <c r="E36" s="206"/>
      <c r="F36" s="206"/>
      <c r="G36" s="206"/>
      <c r="H36" s="215"/>
      <c r="I36" s="215"/>
      <c r="J36" s="215"/>
      <c r="K36" s="215"/>
      <c r="L36" s="215"/>
      <c r="M36" s="215"/>
      <c r="N36" s="215"/>
      <c r="O36" s="215"/>
      <c r="P36" s="215"/>
      <c r="Q36" s="215"/>
      <c r="R36" s="215"/>
      <c r="S36" s="216"/>
      <c r="T36" s="217"/>
    </row>
    <row r="37" spans="1:20" ht="38.25" hidden="1" customHeight="1" x14ac:dyDescent="0.25">
      <c r="A37" s="1410"/>
      <c r="B37" s="1410"/>
      <c r="C37" s="1410"/>
      <c r="D37" s="1410"/>
      <c r="E37" s="1410"/>
      <c r="F37" s="1410"/>
      <c r="G37" s="1410"/>
      <c r="H37" s="1410"/>
      <c r="I37" s="1410"/>
      <c r="J37" s="1410"/>
      <c r="K37" s="1410"/>
      <c r="L37" s="1410"/>
      <c r="M37" s="1410"/>
      <c r="N37" s="1410"/>
      <c r="O37" s="1410"/>
      <c r="P37" s="1410"/>
      <c r="Q37" s="1410"/>
      <c r="R37" s="1410"/>
      <c r="S37" s="1410"/>
      <c r="T37" s="217"/>
    </row>
    <row r="38" spans="1:20" ht="38.25" hidden="1" customHeight="1" x14ac:dyDescent="0.3">
      <c r="A38" s="1413"/>
      <c r="B38" s="1413"/>
      <c r="C38" s="1413"/>
      <c r="D38" s="1413"/>
      <c r="E38" s="1413"/>
      <c r="F38" s="1413"/>
      <c r="G38" s="1413"/>
      <c r="H38" s="1413"/>
      <c r="I38" s="1413"/>
      <c r="J38" s="1413"/>
      <c r="K38" s="1413"/>
      <c r="L38" s="1413"/>
      <c r="M38" s="1413"/>
      <c r="N38" s="1413"/>
      <c r="O38" s="1413"/>
      <c r="P38" s="1413"/>
      <c r="Q38" s="1413"/>
      <c r="R38" s="1413"/>
      <c r="S38" s="1413"/>
      <c r="T38" s="217"/>
    </row>
    <row r="39" spans="1:20" ht="38.25" hidden="1" customHeight="1" x14ac:dyDescent="0.3">
      <c r="A39" s="1414"/>
      <c r="B39" s="1414"/>
      <c r="C39" s="1414"/>
      <c r="D39" s="203"/>
      <c r="E39" s="203"/>
      <c r="F39" s="203"/>
      <c r="G39" s="203"/>
      <c r="H39" s="203"/>
      <c r="I39" s="203"/>
      <c r="J39" s="203"/>
      <c r="K39" s="203"/>
      <c r="L39" s="203"/>
      <c r="M39" s="203"/>
      <c r="N39" s="203"/>
      <c r="O39" s="203"/>
      <c r="P39" s="203"/>
      <c r="Q39" s="203"/>
      <c r="R39" s="203"/>
      <c r="S39" s="204"/>
      <c r="T39" s="217"/>
    </row>
    <row r="40" spans="1:20" ht="38.25" hidden="1" customHeight="1" x14ac:dyDescent="0.35">
      <c r="A40" s="205"/>
      <c r="B40" s="205"/>
      <c r="C40" s="205"/>
      <c r="D40" s="206"/>
      <c r="E40" s="206"/>
      <c r="F40" s="207"/>
      <c r="G40" s="207"/>
      <c r="H40" s="208"/>
      <c r="I40" s="208"/>
      <c r="J40" s="208"/>
      <c r="K40" s="208"/>
      <c r="L40" s="208"/>
      <c r="M40" s="208"/>
      <c r="N40" s="208"/>
      <c r="O40" s="208"/>
      <c r="P40" s="208"/>
      <c r="Q40" s="208"/>
      <c r="R40" s="209"/>
      <c r="S40" s="204"/>
      <c r="T40" s="217"/>
    </row>
    <row r="41" spans="1:20" ht="38.25" hidden="1" customHeight="1" x14ac:dyDescent="0.35">
      <c r="A41" s="205"/>
      <c r="B41" s="210"/>
      <c r="C41" s="211"/>
      <c r="D41" s="206"/>
      <c r="E41" s="206"/>
      <c r="F41" s="207"/>
      <c r="G41" s="207"/>
      <c r="H41" s="207"/>
      <c r="I41" s="207"/>
      <c r="J41" s="207"/>
      <c r="K41" s="207"/>
      <c r="L41" s="207"/>
      <c r="M41" s="207"/>
      <c r="N41" s="207"/>
      <c r="O41" s="207"/>
      <c r="P41" s="207"/>
      <c r="Q41" s="207"/>
      <c r="R41" s="212"/>
      <c r="S41" s="204"/>
      <c r="T41" s="217"/>
    </row>
    <row r="42" spans="1:20" ht="39.75" hidden="1" customHeight="1" x14ac:dyDescent="0.3">
      <c r="A42" s="213"/>
      <c r="B42" s="213"/>
      <c r="C42" s="214"/>
      <c r="D42" s="206"/>
      <c r="E42" s="206"/>
      <c r="F42" s="206"/>
      <c r="G42" s="206"/>
      <c r="H42" s="215"/>
      <c r="I42" s="215"/>
      <c r="J42" s="215"/>
      <c r="K42" s="215"/>
      <c r="L42" s="215"/>
      <c r="M42" s="215"/>
      <c r="N42" s="215"/>
      <c r="O42" s="215"/>
      <c r="P42" s="215"/>
      <c r="Q42" s="215"/>
      <c r="R42" s="215"/>
      <c r="S42" s="216"/>
      <c r="T42" s="217"/>
    </row>
    <row r="43" spans="1:20" ht="20.25" hidden="1" customHeight="1" x14ac:dyDescent="0.3">
      <c r="A43" s="213"/>
      <c r="B43" s="213"/>
      <c r="C43" s="214"/>
      <c r="D43" s="206"/>
      <c r="E43" s="206"/>
      <c r="F43" s="206"/>
      <c r="G43" s="206"/>
      <c r="H43" s="215"/>
      <c r="I43" s="215"/>
      <c r="J43" s="215"/>
      <c r="K43" s="215"/>
      <c r="L43" s="215"/>
      <c r="M43" s="215"/>
      <c r="N43" s="215"/>
      <c r="O43" s="215"/>
      <c r="P43" s="215"/>
      <c r="Q43" s="215"/>
      <c r="R43" s="215"/>
      <c r="S43" s="216"/>
    </row>
    <row r="44" spans="1:20" ht="20.25" customHeight="1" x14ac:dyDescent="0.25">
      <c r="A44" s="1410" t="s">
        <v>2</v>
      </c>
      <c r="B44" s="1410"/>
      <c r="C44" s="1410"/>
      <c r="D44" s="1410"/>
      <c r="E44" s="1410"/>
      <c r="F44" s="1410"/>
      <c r="G44" s="1410"/>
      <c r="H44" s="1410"/>
      <c r="I44" s="1410"/>
      <c r="J44" s="1410"/>
      <c r="K44" s="1410"/>
      <c r="L44" s="1410"/>
      <c r="M44" s="1410"/>
      <c r="N44" s="1410"/>
      <c r="O44" s="1410"/>
      <c r="P44" s="1410"/>
      <c r="Q44" s="1410"/>
      <c r="R44" s="1410"/>
      <c r="S44" s="1410"/>
    </row>
    <row r="45" spans="1:20" ht="24" customHeight="1" x14ac:dyDescent="0.3">
      <c r="A45" s="1411" t="s">
        <v>401</v>
      </c>
      <c r="B45" s="1411"/>
      <c r="C45" s="1411"/>
      <c r="D45" s="1411"/>
      <c r="E45" s="1411"/>
      <c r="F45" s="1411"/>
      <c r="G45" s="1411"/>
      <c r="H45" s="1411"/>
      <c r="I45" s="1411"/>
      <c r="J45" s="1411"/>
      <c r="K45" s="1411"/>
      <c r="L45" s="1411"/>
      <c r="M45" s="1411"/>
      <c r="N45" s="1411"/>
      <c r="O45" s="1411"/>
      <c r="P45" s="1411"/>
      <c r="Q45" s="1411"/>
      <c r="R45" s="1411"/>
      <c r="S45" s="1411"/>
    </row>
    <row r="46" spans="1:20" ht="24" customHeight="1" x14ac:dyDescent="0.3">
      <c r="A46" s="1411" t="s">
        <v>402</v>
      </c>
      <c r="B46" s="1411"/>
      <c r="C46" s="1411"/>
      <c r="D46" s="39"/>
      <c r="E46" s="39"/>
      <c r="F46" s="39"/>
      <c r="G46" s="39"/>
      <c r="H46" s="39"/>
      <c r="I46" s="39"/>
      <c r="J46" s="39"/>
      <c r="K46" s="39"/>
      <c r="L46" s="39"/>
      <c r="M46" s="39"/>
      <c r="N46" s="39"/>
      <c r="O46" s="39"/>
      <c r="P46" s="39"/>
      <c r="Q46" s="39"/>
      <c r="R46" s="39"/>
      <c r="S46" s="40"/>
    </row>
    <row r="47" spans="1:20" ht="24.75" customHeight="1" x14ac:dyDescent="0.3">
      <c r="A47" s="42" t="s">
        <v>403</v>
      </c>
      <c r="B47" s="42"/>
      <c r="C47" s="46"/>
      <c r="D47" s="42"/>
      <c r="E47" s="42"/>
      <c r="F47" s="42"/>
      <c r="G47" s="42"/>
      <c r="H47" s="41"/>
      <c r="I47" s="41"/>
      <c r="J47" s="218"/>
      <c r="K47" s="218"/>
      <c r="L47" s="218"/>
      <c r="M47" s="218"/>
      <c r="N47" s="218"/>
      <c r="O47" s="218"/>
      <c r="P47" s="218"/>
      <c r="Q47" s="218"/>
      <c r="R47" s="219"/>
      <c r="S47" s="40"/>
    </row>
    <row r="48" spans="1:20" ht="27" customHeight="1" x14ac:dyDescent="0.25">
      <c r="A48" s="97" t="s">
        <v>404</v>
      </c>
      <c r="B48" s="42"/>
      <c r="C48" s="46"/>
      <c r="D48" s="42"/>
      <c r="E48" s="42"/>
      <c r="F48" s="42"/>
      <c r="G48" s="42"/>
      <c r="H48" s="41"/>
      <c r="I48" s="41"/>
      <c r="J48" s="41"/>
      <c r="K48" s="41"/>
      <c r="L48" s="41"/>
      <c r="M48" s="41"/>
      <c r="N48" s="41"/>
      <c r="O48" s="41"/>
      <c r="P48" s="41"/>
      <c r="Q48" s="41"/>
      <c r="R48" s="41"/>
      <c r="S48" s="47"/>
    </row>
    <row r="49" spans="1:129" ht="17.25" customHeight="1" x14ac:dyDescent="0.25">
      <c r="A49" s="1406" t="s">
        <v>208</v>
      </c>
      <c r="B49" s="1406" t="s">
        <v>343</v>
      </c>
      <c r="C49" s="1406" t="s">
        <v>209</v>
      </c>
      <c r="D49" s="1412" t="s">
        <v>210</v>
      </c>
      <c r="E49" s="1412"/>
      <c r="F49" s="1412"/>
      <c r="G49" s="1412" t="s">
        <v>11</v>
      </c>
      <c r="H49" s="1412"/>
      <c r="I49" s="1412"/>
      <c r="J49" s="1412" t="s">
        <v>12</v>
      </c>
      <c r="K49" s="1412"/>
      <c r="L49" s="1412"/>
      <c r="M49" s="1412" t="s">
        <v>13</v>
      </c>
      <c r="N49" s="1412"/>
      <c r="O49" s="1412"/>
      <c r="P49" s="1406" t="s">
        <v>211</v>
      </c>
      <c r="Q49" s="1406"/>
      <c r="R49" s="1406"/>
      <c r="S49" s="1406" t="s">
        <v>15</v>
      </c>
    </row>
    <row r="50" spans="1:129" ht="44.25" customHeight="1" x14ac:dyDescent="0.25">
      <c r="A50" s="1406"/>
      <c r="B50" s="1406"/>
      <c r="C50" s="1406"/>
      <c r="D50" s="220" t="s">
        <v>16</v>
      </c>
      <c r="E50" s="220" t="s">
        <v>17</v>
      </c>
      <c r="F50" s="220" t="s">
        <v>18</v>
      </c>
      <c r="G50" s="220" t="s">
        <v>19</v>
      </c>
      <c r="H50" s="220" t="s">
        <v>20</v>
      </c>
      <c r="I50" s="220" t="s">
        <v>21</v>
      </c>
      <c r="J50" s="220" t="s">
        <v>22</v>
      </c>
      <c r="K50" s="220" t="s">
        <v>23</v>
      </c>
      <c r="L50" s="220" t="s">
        <v>24</v>
      </c>
      <c r="M50" s="220" t="s">
        <v>25</v>
      </c>
      <c r="N50" s="220" t="s">
        <v>26</v>
      </c>
      <c r="O50" s="220" t="s">
        <v>27</v>
      </c>
      <c r="P50" s="220" t="s">
        <v>28</v>
      </c>
      <c r="Q50" s="220" t="s">
        <v>212</v>
      </c>
      <c r="R50" s="220" t="s">
        <v>30</v>
      </c>
      <c r="S50" s="1406"/>
    </row>
    <row r="51" spans="1:129" ht="74.25" customHeight="1" x14ac:dyDescent="0.25">
      <c r="A51" s="49" t="s">
        <v>31</v>
      </c>
      <c r="B51" s="49" t="s">
        <v>32</v>
      </c>
      <c r="C51" s="50">
        <v>0.88</v>
      </c>
      <c r="D51" s="49"/>
      <c r="E51" s="49"/>
      <c r="F51" s="49"/>
      <c r="G51" s="49"/>
      <c r="H51" s="49"/>
      <c r="I51" s="49"/>
      <c r="J51" s="49"/>
      <c r="K51" s="49"/>
      <c r="L51" s="49"/>
      <c r="M51" s="49"/>
      <c r="N51" s="49"/>
      <c r="O51" s="49"/>
      <c r="P51" s="49"/>
      <c r="Q51" s="49"/>
      <c r="R51" s="49"/>
      <c r="S51" s="49"/>
    </row>
    <row r="52" spans="1:129" s="223" customFormat="1" ht="78.75" customHeight="1" x14ac:dyDescent="0.25">
      <c r="A52" s="185" t="s">
        <v>405</v>
      </c>
      <c r="B52" s="185" t="s">
        <v>406</v>
      </c>
      <c r="C52" s="185" t="s">
        <v>407</v>
      </c>
      <c r="D52" s="185"/>
      <c r="E52" s="185"/>
      <c r="F52" s="185"/>
      <c r="G52" s="185"/>
      <c r="H52" s="185"/>
      <c r="I52" s="185"/>
      <c r="J52" s="185"/>
      <c r="K52" s="185"/>
      <c r="L52" s="185"/>
      <c r="M52" s="185"/>
      <c r="N52" s="185"/>
      <c r="O52" s="185"/>
      <c r="P52" s="221">
        <f>SUM(P53:P60)</f>
        <v>865000</v>
      </c>
      <c r="Q52" s="185"/>
      <c r="R52" s="185"/>
      <c r="S52" s="185" t="s">
        <v>408</v>
      </c>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222"/>
      <c r="CT52" s="222"/>
      <c r="CU52" s="222"/>
      <c r="CV52" s="222"/>
      <c r="CW52" s="222"/>
      <c r="CX52" s="222"/>
      <c r="CY52" s="222"/>
      <c r="CZ52" s="222"/>
      <c r="DA52" s="222"/>
      <c r="DB52" s="222"/>
      <c r="DC52" s="222"/>
      <c r="DD52" s="222"/>
      <c r="DE52" s="222"/>
      <c r="DF52" s="222"/>
      <c r="DG52" s="222"/>
      <c r="DH52" s="222"/>
      <c r="DI52" s="222"/>
      <c r="DJ52" s="222"/>
      <c r="DK52" s="222"/>
      <c r="DL52" s="222"/>
      <c r="DM52" s="222"/>
      <c r="DN52" s="222"/>
      <c r="DO52" s="222"/>
      <c r="DP52" s="222"/>
      <c r="DQ52" s="222"/>
      <c r="DR52" s="222"/>
      <c r="DS52" s="222"/>
      <c r="DT52" s="222"/>
      <c r="DU52" s="222"/>
      <c r="DV52" s="222"/>
      <c r="DW52" s="222"/>
      <c r="DX52" s="222"/>
      <c r="DY52" s="222"/>
    </row>
    <row r="53" spans="1:129" s="231" customFormat="1" ht="78" customHeight="1" x14ac:dyDescent="0.25">
      <c r="A53" s="224" t="s">
        <v>409</v>
      </c>
      <c r="B53" s="225" t="s">
        <v>410</v>
      </c>
      <c r="C53" s="226" t="s">
        <v>411</v>
      </c>
      <c r="D53" s="227"/>
      <c r="E53" s="227"/>
      <c r="F53" s="228">
        <v>50</v>
      </c>
      <c r="G53" s="227"/>
      <c r="H53" s="227"/>
      <c r="I53" s="228">
        <v>50</v>
      </c>
      <c r="J53" s="227"/>
      <c r="K53" s="227"/>
      <c r="L53" s="228">
        <v>50</v>
      </c>
      <c r="M53" s="227"/>
      <c r="N53" s="227"/>
      <c r="O53" s="228">
        <v>50</v>
      </c>
      <c r="P53" s="229"/>
      <c r="Q53" s="230"/>
      <c r="R53" s="230"/>
      <c r="S53" s="169" t="s">
        <v>408</v>
      </c>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2"/>
      <c r="BS53" s="222"/>
      <c r="BT53" s="222"/>
      <c r="BU53" s="222"/>
      <c r="BV53" s="222"/>
      <c r="BW53" s="222"/>
      <c r="BX53" s="222"/>
      <c r="BY53" s="222"/>
      <c r="BZ53" s="222"/>
      <c r="CA53" s="222"/>
      <c r="CB53" s="222"/>
      <c r="CC53" s="222"/>
      <c r="CD53" s="222"/>
      <c r="CE53" s="222"/>
      <c r="CF53" s="222"/>
      <c r="CG53" s="222"/>
      <c r="CH53" s="222"/>
      <c r="CI53" s="222"/>
      <c r="CJ53" s="222"/>
      <c r="CK53" s="222"/>
      <c r="CL53" s="222"/>
      <c r="CM53" s="222"/>
      <c r="CN53" s="222"/>
      <c r="CO53" s="222"/>
      <c r="CP53" s="222"/>
      <c r="CQ53" s="222"/>
      <c r="CR53" s="222"/>
      <c r="CS53" s="222"/>
      <c r="CT53" s="222"/>
      <c r="CU53" s="222"/>
      <c r="CV53" s="222"/>
      <c r="CW53" s="222"/>
      <c r="CX53" s="222"/>
      <c r="CY53" s="222"/>
      <c r="CZ53" s="222"/>
      <c r="DA53" s="222"/>
      <c r="DB53" s="222"/>
      <c r="DC53" s="222"/>
      <c r="DD53" s="222"/>
      <c r="DE53" s="222"/>
      <c r="DF53" s="222"/>
      <c r="DG53" s="222"/>
      <c r="DH53" s="222"/>
      <c r="DI53" s="222"/>
      <c r="DJ53" s="222"/>
      <c r="DK53" s="222"/>
      <c r="DL53" s="222"/>
      <c r="DM53" s="222"/>
      <c r="DN53" s="222"/>
      <c r="DO53" s="222"/>
      <c r="DP53" s="222"/>
      <c r="DQ53" s="222"/>
      <c r="DR53" s="222"/>
      <c r="DS53" s="222"/>
      <c r="DT53" s="222"/>
      <c r="DU53" s="222"/>
      <c r="DV53" s="222"/>
      <c r="DW53" s="222"/>
      <c r="DX53" s="222"/>
      <c r="DY53" s="222"/>
    </row>
    <row r="54" spans="1:129" s="231" customFormat="1" ht="57.6" customHeight="1" x14ac:dyDescent="0.25">
      <c r="A54" s="225" t="s">
        <v>412</v>
      </c>
      <c r="B54" s="225" t="s">
        <v>413</v>
      </c>
      <c r="C54" s="226" t="s">
        <v>414</v>
      </c>
      <c r="D54" s="232"/>
      <c r="E54" s="232"/>
      <c r="F54" s="228">
        <v>30</v>
      </c>
      <c r="G54" s="232"/>
      <c r="H54" s="232"/>
      <c r="I54" s="228">
        <v>30</v>
      </c>
      <c r="J54" s="232"/>
      <c r="K54" s="232"/>
      <c r="L54" s="233">
        <v>30</v>
      </c>
      <c r="M54" s="232"/>
      <c r="N54" s="232"/>
      <c r="O54" s="228">
        <v>30</v>
      </c>
      <c r="P54" s="230"/>
      <c r="Q54" s="230"/>
      <c r="R54" s="230"/>
      <c r="S54" s="169" t="s">
        <v>408</v>
      </c>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2"/>
      <c r="BS54" s="222"/>
      <c r="BT54" s="222"/>
      <c r="BU54" s="222"/>
      <c r="BV54" s="222"/>
      <c r="BW54" s="222"/>
      <c r="BX54" s="222"/>
      <c r="BY54" s="222"/>
      <c r="BZ54" s="222"/>
      <c r="CA54" s="222"/>
      <c r="CB54" s="222"/>
      <c r="CC54" s="222"/>
      <c r="CD54" s="222"/>
      <c r="CE54" s="222"/>
      <c r="CF54" s="222"/>
      <c r="CG54" s="222"/>
      <c r="CH54" s="222"/>
      <c r="CI54" s="222"/>
      <c r="CJ54" s="222"/>
      <c r="CK54" s="222"/>
      <c r="CL54" s="222"/>
      <c r="CM54" s="222"/>
      <c r="CN54" s="222"/>
      <c r="CO54" s="222"/>
      <c r="CP54" s="222"/>
      <c r="CQ54" s="222"/>
      <c r="CR54" s="222"/>
      <c r="CS54" s="222"/>
      <c r="CT54" s="222"/>
      <c r="CU54" s="222"/>
      <c r="CV54" s="222"/>
      <c r="CW54" s="222"/>
      <c r="CX54" s="222"/>
      <c r="CY54" s="222"/>
      <c r="CZ54" s="222"/>
      <c r="DA54" s="222"/>
      <c r="DB54" s="222"/>
      <c r="DC54" s="222"/>
      <c r="DD54" s="222"/>
      <c r="DE54" s="222"/>
      <c r="DF54" s="222"/>
      <c r="DG54" s="222"/>
      <c r="DH54" s="222"/>
      <c r="DI54" s="222"/>
      <c r="DJ54" s="222"/>
      <c r="DK54" s="222"/>
      <c r="DL54" s="222"/>
      <c r="DM54" s="222"/>
      <c r="DN54" s="222"/>
      <c r="DO54" s="222"/>
      <c r="DP54" s="222"/>
      <c r="DQ54" s="222"/>
      <c r="DR54" s="222"/>
      <c r="DS54" s="222"/>
      <c r="DT54" s="222"/>
      <c r="DU54" s="222"/>
      <c r="DV54" s="222"/>
      <c r="DW54" s="222"/>
      <c r="DX54" s="222"/>
      <c r="DY54" s="222"/>
    </row>
    <row r="55" spans="1:129" s="231" customFormat="1" ht="82.5" customHeight="1" x14ac:dyDescent="0.25">
      <c r="A55" s="68" t="s">
        <v>415</v>
      </c>
      <c r="B55" s="68" t="s">
        <v>416</v>
      </c>
      <c r="C55" s="234" t="s">
        <v>417</v>
      </c>
      <c r="D55" s="227"/>
      <c r="E55" s="227"/>
      <c r="F55" s="233">
        <v>5</v>
      </c>
      <c r="G55" s="227"/>
      <c r="H55" s="227"/>
      <c r="I55" s="233">
        <v>5</v>
      </c>
      <c r="J55" s="227"/>
      <c r="K55" s="227"/>
      <c r="L55" s="233">
        <v>5</v>
      </c>
      <c r="M55" s="227"/>
      <c r="N55" s="227"/>
      <c r="O55" s="233">
        <v>5</v>
      </c>
      <c r="P55" s="230">
        <f>'[4]Presupuesto 2022'!E15</f>
        <v>24000</v>
      </c>
      <c r="Q55" s="230"/>
      <c r="R55" s="230"/>
      <c r="S55" s="169" t="s">
        <v>408</v>
      </c>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2"/>
      <c r="BR55" s="222"/>
      <c r="BS55" s="222"/>
      <c r="BT55" s="222"/>
      <c r="BU55" s="222"/>
      <c r="BV55" s="222"/>
      <c r="BW55" s="222"/>
      <c r="BX55" s="222"/>
      <c r="BY55" s="222"/>
      <c r="BZ55" s="222"/>
      <c r="CA55" s="222"/>
      <c r="CB55" s="222"/>
      <c r="CC55" s="222"/>
      <c r="CD55" s="222"/>
      <c r="CE55" s="222"/>
      <c r="CF55" s="222"/>
      <c r="CG55" s="222"/>
      <c r="CH55" s="222"/>
      <c r="CI55" s="222"/>
      <c r="CJ55" s="222"/>
      <c r="CK55" s="222"/>
      <c r="CL55" s="222"/>
      <c r="CM55" s="222"/>
      <c r="CN55" s="222"/>
      <c r="CO55" s="222"/>
      <c r="CP55" s="222"/>
      <c r="CQ55" s="222"/>
      <c r="CR55" s="222"/>
      <c r="CS55" s="222"/>
      <c r="CT55" s="222"/>
      <c r="CU55" s="222"/>
      <c r="CV55" s="222"/>
      <c r="CW55" s="222"/>
      <c r="CX55" s="222"/>
      <c r="CY55" s="222"/>
      <c r="CZ55" s="222"/>
      <c r="DA55" s="222"/>
      <c r="DB55" s="222"/>
      <c r="DC55" s="222"/>
      <c r="DD55" s="222"/>
      <c r="DE55" s="222"/>
      <c r="DF55" s="222"/>
      <c r="DG55" s="222"/>
      <c r="DH55" s="222"/>
      <c r="DI55" s="222"/>
      <c r="DJ55" s="222"/>
      <c r="DK55" s="222"/>
      <c r="DL55" s="222"/>
      <c r="DM55" s="222"/>
      <c r="DN55" s="222"/>
      <c r="DO55" s="222"/>
      <c r="DP55" s="222"/>
      <c r="DQ55" s="222"/>
      <c r="DR55" s="222"/>
      <c r="DS55" s="222"/>
      <c r="DT55" s="222"/>
      <c r="DU55" s="222"/>
      <c r="DV55" s="222"/>
      <c r="DW55" s="222"/>
      <c r="DX55" s="222"/>
      <c r="DY55" s="222"/>
    </row>
    <row r="56" spans="1:129" s="107" customFormat="1" ht="87" customHeight="1" x14ac:dyDescent="0.25">
      <c r="A56" s="53" t="s">
        <v>418</v>
      </c>
      <c r="B56" s="53" t="s">
        <v>419</v>
      </c>
      <c r="C56" s="235" t="s">
        <v>420</v>
      </c>
      <c r="D56" s="236"/>
      <c r="E56" s="236"/>
      <c r="F56" s="233">
        <v>15</v>
      </c>
      <c r="G56" s="236"/>
      <c r="H56" s="236"/>
      <c r="I56" s="233">
        <v>15</v>
      </c>
      <c r="J56" s="236"/>
      <c r="K56" s="236"/>
      <c r="L56" s="233">
        <v>15</v>
      </c>
      <c r="M56" s="236"/>
      <c r="N56" s="236"/>
      <c r="O56" s="233">
        <v>15</v>
      </c>
      <c r="P56" s="230">
        <f>'[4]Presupuesto 2022'!E23</f>
        <v>72000</v>
      </c>
      <c r="Q56" s="237"/>
      <c r="R56" s="237"/>
      <c r="S56" s="236"/>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8"/>
      <c r="BR56" s="238"/>
      <c r="BS56" s="238"/>
      <c r="BT56" s="238"/>
      <c r="BU56" s="238"/>
      <c r="BV56" s="238"/>
      <c r="BW56" s="238"/>
      <c r="BX56" s="238"/>
      <c r="BY56" s="238"/>
      <c r="BZ56" s="238"/>
      <c r="CA56" s="238"/>
      <c r="CB56" s="238"/>
      <c r="CC56" s="238"/>
      <c r="CD56" s="238"/>
      <c r="CE56" s="238"/>
      <c r="CF56" s="238"/>
      <c r="CG56" s="238"/>
      <c r="CH56" s="238"/>
      <c r="CI56" s="238"/>
      <c r="CJ56" s="238"/>
      <c r="CK56" s="238"/>
      <c r="CL56" s="238"/>
      <c r="CM56" s="238"/>
      <c r="CN56" s="238"/>
      <c r="CO56" s="238"/>
      <c r="CP56" s="238"/>
      <c r="CQ56" s="238"/>
      <c r="CR56" s="238"/>
      <c r="CS56" s="238"/>
      <c r="CT56" s="238"/>
      <c r="CU56" s="238"/>
      <c r="CV56" s="238"/>
      <c r="CW56" s="238"/>
      <c r="CX56" s="238"/>
      <c r="CY56" s="238"/>
      <c r="CZ56" s="238"/>
      <c r="DA56" s="238"/>
      <c r="DB56" s="238"/>
      <c r="DC56" s="238"/>
      <c r="DD56" s="238"/>
      <c r="DE56" s="238"/>
      <c r="DF56" s="238"/>
      <c r="DG56" s="238"/>
      <c r="DH56" s="238"/>
      <c r="DI56" s="238"/>
      <c r="DJ56" s="238"/>
      <c r="DK56" s="238"/>
      <c r="DL56" s="238"/>
      <c r="DM56" s="238"/>
      <c r="DN56" s="238"/>
      <c r="DO56" s="238"/>
      <c r="DP56" s="238"/>
      <c r="DQ56" s="238"/>
      <c r="DR56" s="238"/>
      <c r="DS56" s="238"/>
      <c r="DT56" s="238"/>
      <c r="DU56" s="238"/>
      <c r="DV56" s="238"/>
      <c r="DW56" s="238"/>
      <c r="DX56" s="238"/>
      <c r="DY56" s="238"/>
    </row>
    <row r="57" spans="1:129" s="241" customFormat="1" ht="87" customHeight="1" x14ac:dyDescent="0.25">
      <c r="A57" s="68" t="s">
        <v>421</v>
      </c>
      <c r="B57" s="68" t="s">
        <v>422</v>
      </c>
      <c r="C57" s="234" t="s">
        <v>423</v>
      </c>
      <c r="D57" s="227"/>
      <c r="E57" s="227"/>
      <c r="F57" s="233">
        <v>30</v>
      </c>
      <c r="G57" s="227"/>
      <c r="H57" s="227"/>
      <c r="I57" s="233">
        <v>30</v>
      </c>
      <c r="J57" s="227"/>
      <c r="K57" s="227"/>
      <c r="L57" s="233">
        <v>30</v>
      </c>
      <c r="M57" s="227"/>
      <c r="N57" s="227"/>
      <c r="O57" s="233">
        <v>30</v>
      </c>
      <c r="P57" s="230">
        <f>'[4]Presupuesto 2022'!E31</f>
        <v>144000</v>
      </c>
      <c r="Q57" s="229"/>
      <c r="R57" s="229"/>
      <c r="S57" s="239"/>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0"/>
      <c r="BR57" s="240"/>
      <c r="BS57" s="240"/>
      <c r="BT57" s="240"/>
      <c r="BU57" s="240"/>
      <c r="BV57" s="240"/>
      <c r="BW57" s="240"/>
      <c r="BX57" s="240"/>
      <c r="BY57" s="240"/>
      <c r="BZ57" s="240"/>
      <c r="CA57" s="240"/>
      <c r="CB57" s="240"/>
      <c r="CC57" s="240"/>
      <c r="CD57" s="240"/>
      <c r="CE57" s="240"/>
      <c r="CF57" s="240"/>
      <c r="CG57" s="240"/>
      <c r="CH57" s="240"/>
      <c r="CI57" s="240"/>
      <c r="CJ57" s="240"/>
      <c r="CK57" s="240"/>
      <c r="CL57" s="240"/>
      <c r="CM57" s="240"/>
      <c r="CN57" s="240"/>
      <c r="CO57" s="240"/>
      <c r="CP57" s="240"/>
      <c r="CQ57" s="240"/>
      <c r="CR57" s="240"/>
      <c r="CS57" s="240"/>
      <c r="CT57" s="240"/>
      <c r="CU57" s="240"/>
      <c r="CV57" s="240"/>
      <c r="CW57" s="240"/>
      <c r="CX57" s="240"/>
      <c r="CY57" s="240"/>
      <c r="CZ57" s="240"/>
      <c r="DA57" s="240"/>
      <c r="DB57" s="240"/>
      <c r="DC57" s="240"/>
      <c r="DD57" s="240"/>
      <c r="DE57" s="240"/>
      <c r="DF57" s="240"/>
      <c r="DG57" s="240"/>
      <c r="DH57" s="240"/>
      <c r="DI57" s="240"/>
      <c r="DJ57" s="240"/>
      <c r="DK57" s="240"/>
      <c r="DL57" s="240"/>
      <c r="DM57" s="240"/>
      <c r="DN57" s="240"/>
      <c r="DO57" s="240"/>
      <c r="DP57" s="240"/>
      <c r="DQ57" s="240"/>
      <c r="DR57" s="240"/>
      <c r="DS57" s="240"/>
      <c r="DT57" s="240"/>
      <c r="DU57" s="240"/>
      <c r="DV57" s="240"/>
      <c r="DW57" s="240"/>
      <c r="DX57" s="240"/>
      <c r="DY57" s="240"/>
    </row>
    <row r="58" spans="1:129" s="248" customFormat="1" ht="97.5" customHeight="1" x14ac:dyDescent="0.25">
      <c r="A58" s="242" t="s">
        <v>424</v>
      </c>
      <c r="B58" s="243" t="s">
        <v>425</v>
      </c>
      <c r="C58" s="244" t="s">
        <v>426</v>
      </c>
      <c r="D58" s="227"/>
      <c r="E58" s="245"/>
      <c r="F58" s="245"/>
      <c r="G58" s="245"/>
      <c r="H58" s="239"/>
      <c r="I58" s="246"/>
      <c r="J58" s="239"/>
      <c r="K58" s="239"/>
      <c r="L58" s="246"/>
      <c r="M58" s="239"/>
      <c r="N58" s="239"/>
      <c r="O58" s="246"/>
      <c r="P58" s="247"/>
      <c r="Q58" s="230"/>
      <c r="R58" s="230"/>
      <c r="S58" s="169" t="s">
        <v>408</v>
      </c>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2"/>
      <c r="BS58" s="222"/>
      <c r="BT58" s="222"/>
      <c r="BU58" s="222"/>
      <c r="BV58" s="222"/>
      <c r="BW58" s="222"/>
      <c r="BX58" s="222"/>
      <c r="BY58" s="222"/>
      <c r="BZ58" s="222"/>
      <c r="CA58" s="222"/>
      <c r="CB58" s="222"/>
      <c r="CC58" s="222"/>
      <c r="CD58" s="222"/>
      <c r="CE58" s="222"/>
      <c r="CF58" s="222"/>
      <c r="CG58" s="222"/>
      <c r="CH58" s="222"/>
      <c r="CI58" s="222"/>
      <c r="CJ58" s="222"/>
      <c r="CK58" s="222"/>
      <c r="CL58" s="222"/>
      <c r="CM58" s="222"/>
      <c r="CN58" s="222"/>
      <c r="CO58" s="222"/>
      <c r="CP58" s="222"/>
      <c r="CQ58" s="222"/>
      <c r="CR58" s="222"/>
      <c r="CS58" s="222"/>
      <c r="CT58" s="222"/>
      <c r="CU58" s="222"/>
      <c r="CV58" s="222"/>
      <c r="CW58" s="222"/>
      <c r="CX58" s="222"/>
      <c r="CY58" s="222"/>
      <c r="CZ58" s="222"/>
      <c r="DA58" s="222"/>
      <c r="DB58" s="222"/>
      <c r="DC58" s="222"/>
      <c r="DD58" s="222"/>
      <c r="DE58" s="222"/>
      <c r="DF58" s="222"/>
      <c r="DG58" s="222"/>
      <c r="DH58" s="222"/>
      <c r="DI58" s="222"/>
      <c r="DJ58" s="222"/>
      <c r="DK58" s="222"/>
      <c r="DL58" s="222"/>
      <c r="DM58" s="222"/>
      <c r="DN58" s="222"/>
      <c r="DO58" s="222"/>
      <c r="DP58" s="222"/>
      <c r="DQ58" s="222"/>
      <c r="DR58" s="222"/>
      <c r="DS58" s="222"/>
      <c r="DT58" s="222"/>
      <c r="DU58" s="222"/>
      <c r="DV58" s="222"/>
      <c r="DW58" s="222"/>
      <c r="DX58" s="222"/>
      <c r="DY58" s="222"/>
    </row>
    <row r="59" spans="1:129" s="248" customFormat="1" ht="69" customHeight="1" x14ac:dyDescent="0.25">
      <c r="A59" s="68" t="s">
        <v>427</v>
      </c>
      <c r="B59" s="177" t="s">
        <v>428</v>
      </c>
      <c r="C59" s="234" t="s">
        <v>429</v>
      </c>
      <c r="D59" s="227"/>
      <c r="E59" s="227"/>
      <c r="F59" s="227"/>
      <c r="G59" s="227"/>
      <c r="H59" s="227"/>
      <c r="I59" s="232"/>
      <c r="J59" s="227"/>
      <c r="K59" s="227"/>
      <c r="L59" s="232"/>
      <c r="M59" s="227"/>
      <c r="N59" s="227"/>
      <c r="O59" s="232"/>
      <c r="P59" s="230">
        <f>'[4]Presupuesto 2022'!E41</f>
        <v>625000</v>
      </c>
      <c r="Q59" s="230"/>
      <c r="R59" s="230"/>
      <c r="S59" s="227"/>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2"/>
      <c r="BR59" s="222"/>
      <c r="BS59" s="222"/>
      <c r="BT59" s="222"/>
      <c r="BU59" s="222"/>
      <c r="BV59" s="222"/>
      <c r="BW59" s="222"/>
      <c r="BX59" s="222"/>
      <c r="BY59" s="222"/>
      <c r="BZ59" s="222"/>
      <c r="CA59" s="222"/>
      <c r="CB59" s="222"/>
      <c r="CC59" s="222"/>
      <c r="CD59" s="222"/>
      <c r="CE59" s="222"/>
      <c r="CF59" s="222"/>
      <c r="CG59" s="222"/>
      <c r="CH59" s="222"/>
      <c r="CI59" s="222"/>
      <c r="CJ59" s="222"/>
      <c r="CK59" s="222"/>
      <c r="CL59" s="222"/>
      <c r="CM59" s="222"/>
      <c r="CN59" s="222"/>
      <c r="CO59" s="222"/>
      <c r="CP59" s="222"/>
      <c r="CQ59" s="222"/>
      <c r="CR59" s="222"/>
      <c r="CS59" s="222"/>
      <c r="CT59" s="222"/>
      <c r="CU59" s="222"/>
      <c r="CV59" s="222"/>
      <c r="CW59" s="222"/>
      <c r="CX59" s="222"/>
      <c r="CY59" s="222"/>
      <c r="CZ59" s="222"/>
      <c r="DA59" s="222"/>
      <c r="DB59" s="222"/>
      <c r="DC59" s="222"/>
      <c r="DD59" s="222"/>
      <c r="DE59" s="222"/>
      <c r="DF59" s="222"/>
      <c r="DG59" s="222"/>
      <c r="DH59" s="222"/>
      <c r="DI59" s="222"/>
      <c r="DJ59" s="222"/>
      <c r="DK59" s="222"/>
      <c r="DL59" s="222"/>
      <c r="DM59" s="222"/>
      <c r="DN59" s="222"/>
      <c r="DO59" s="222"/>
      <c r="DP59" s="222"/>
      <c r="DQ59" s="222"/>
      <c r="DR59" s="222"/>
      <c r="DS59" s="222"/>
      <c r="DT59" s="222"/>
      <c r="DU59" s="222"/>
      <c r="DV59" s="222"/>
      <c r="DW59" s="222"/>
      <c r="DX59" s="222"/>
      <c r="DY59" s="222"/>
    </row>
    <row r="60" spans="1:129" s="248" customFormat="1" ht="69" customHeight="1" x14ac:dyDescent="0.25">
      <c r="A60" s="225" t="s">
        <v>430</v>
      </c>
      <c r="B60" s="249" t="s">
        <v>431</v>
      </c>
      <c r="C60" s="250" t="s">
        <v>170</v>
      </c>
      <c r="D60" s="227"/>
      <c r="E60" s="233"/>
      <c r="F60" s="233"/>
      <c r="G60" s="233"/>
      <c r="H60" s="233"/>
      <c r="I60" s="228"/>
      <c r="J60" s="233"/>
      <c r="K60" s="233"/>
      <c r="L60" s="228"/>
      <c r="M60" s="233"/>
      <c r="N60" s="233"/>
      <c r="O60" s="228"/>
      <c r="P60" s="229"/>
      <c r="Q60" s="230"/>
      <c r="R60" s="230"/>
      <c r="S60" s="227"/>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2"/>
      <c r="BR60" s="222"/>
      <c r="BS60" s="222"/>
      <c r="BT60" s="222"/>
      <c r="BU60" s="222"/>
      <c r="BV60" s="222"/>
      <c r="BW60" s="222"/>
      <c r="BX60" s="222"/>
      <c r="BY60" s="222"/>
      <c r="BZ60" s="222"/>
      <c r="CA60" s="222"/>
      <c r="CB60" s="222"/>
      <c r="CC60" s="222"/>
      <c r="CD60" s="222"/>
      <c r="CE60" s="222"/>
      <c r="CF60" s="222"/>
      <c r="CG60" s="222"/>
      <c r="CH60" s="222"/>
      <c r="CI60" s="222"/>
      <c r="CJ60" s="222"/>
      <c r="CK60" s="222"/>
      <c r="CL60" s="222"/>
      <c r="CM60" s="222"/>
      <c r="CN60" s="222"/>
      <c r="CO60" s="222"/>
      <c r="CP60" s="222"/>
      <c r="CQ60" s="222"/>
      <c r="CR60" s="222"/>
      <c r="CS60" s="222"/>
      <c r="CT60" s="222"/>
      <c r="CU60" s="222"/>
      <c r="CV60" s="222"/>
      <c r="CW60" s="222"/>
      <c r="CX60" s="222"/>
      <c r="CY60" s="222"/>
      <c r="CZ60" s="222"/>
      <c r="DA60" s="222"/>
      <c r="DB60" s="222"/>
      <c r="DC60" s="222"/>
      <c r="DD60" s="222"/>
      <c r="DE60" s="222"/>
      <c r="DF60" s="222"/>
      <c r="DG60" s="222"/>
      <c r="DH60" s="222"/>
      <c r="DI60" s="222"/>
      <c r="DJ60" s="222"/>
      <c r="DK60" s="222"/>
      <c r="DL60" s="222"/>
      <c r="DM60" s="222"/>
      <c r="DN60" s="222"/>
      <c r="DO60" s="222"/>
      <c r="DP60" s="222"/>
      <c r="DQ60" s="222"/>
      <c r="DR60" s="222"/>
      <c r="DS60" s="222"/>
      <c r="DT60" s="222"/>
      <c r="DU60" s="222"/>
      <c r="DV60" s="222"/>
      <c r="DW60" s="222"/>
      <c r="DX60" s="222"/>
      <c r="DY60" s="222"/>
    </row>
    <row r="61" spans="1:129" s="223" customFormat="1" ht="99" customHeight="1" x14ac:dyDescent="0.25">
      <c r="A61" s="185" t="s">
        <v>432</v>
      </c>
      <c r="B61" s="185" t="s">
        <v>433</v>
      </c>
      <c r="C61" s="251" t="s">
        <v>434</v>
      </c>
      <c r="D61" s="161"/>
      <c r="E61" s="161"/>
      <c r="F61" s="161"/>
      <c r="G61" s="161"/>
      <c r="H61" s="161"/>
      <c r="I61" s="161"/>
      <c r="J61" s="161"/>
      <c r="K61" s="161"/>
      <c r="L61" s="161"/>
      <c r="M61" s="161"/>
      <c r="N61" s="161"/>
      <c r="O61" s="161"/>
      <c r="P61" s="162">
        <f>SUM(P62:P73)</f>
        <v>350349</v>
      </c>
      <c r="Q61" s="162"/>
      <c r="R61" s="162"/>
      <c r="S61" s="162" t="s">
        <v>408</v>
      </c>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2"/>
      <c r="BG61" s="222"/>
      <c r="BH61" s="222"/>
      <c r="BI61" s="222"/>
      <c r="BJ61" s="222"/>
      <c r="BK61" s="222"/>
      <c r="BL61" s="222"/>
      <c r="BM61" s="222"/>
      <c r="BN61" s="222"/>
      <c r="BO61" s="222"/>
      <c r="BP61" s="222"/>
      <c r="BQ61" s="222"/>
      <c r="BR61" s="222"/>
      <c r="BS61" s="222"/>
      <c r="BT61" s="222"/>
      <c r="BU61" s="222"/>
      <c r="BV61" s="222"/>
      <c r="BW61" s="222"/>
      <c r="BX61" s="222"/>
      <c r="BY61" s="222"/>
      <c r="BZ61" s="222"/>
      <c r="CA61" s="222"/>
      <c r="CB61" s="222"/>
      <c r="CC61" s="222"/>
      <c r="CD61" s="222"/>
      <c r="CE61" s="222"/>
      <c r="CF61" s="222"/>
      <c r="CG61" s="222"/>
      <c r="CH61" s="222"/>
      <c r="CI61" s="222"/>
      <c r="CJ61" s="222"/>
      <c r="CK61" s="222"/>
      <c r="CL61" s="222"/>
      <c r="CM61" s="222"/>
      <c r="CN61" s="222"/>
      <c r="CO61" s="222"/>
      <c r="CP61" s="222"/>
      <c r="CQ61" s="222"/>
      <c r="CR61" s="222"/>
      <c r="CS61" s="222"/>
      <c r="CT61" s="222"/>
      <c r="CU61" s="222"/>
      <c r="CV61" s="222"/>
      <c r="CW61" s="222"/>
      <c r="CX61" s="222"/>
      <c r="CY61" s="222"/>
      <c r="CZ61" s="222"/>
      <c r="DA61" s="222"/>
      <c r="DB61" s="222"/>
      <c r="DC61" s="222"/>
      <c r="DD61" s="222"/>
      <c r="DE61" s="222"/>
      <c r="DF61" s="222"/>
      <c r="DG61" s="222"/>
      <c r="DH61" s="222"/>
      <c r="DI61" s="222"/>
      <c r="DJ61" s="222"/>
      <c r="DK61" s="222"/>
      <c r="DL61" s="222"/>
      <c r="DM61" s="222"/>
      <c r="DN61" s="222"/>
      <c r="DO61" s="222"/>
      <c r="DP61" s="222"/>
      <c r="DQ61" s="222"/>
      <c r="DR61" s="222"/>
      <c r="DS61" s="222"/>
      <c r="DT61" s="222"/>
      <c r="DU61" s="222"/>
      <c r="DV61" s="222"/>
      <c r="DW61" s="222"/>
      <c r="DX61" s="222"/>
      <c r="DY61" s="222"/>
    </row>
    <row r="62" spans="1:129" s="248" customFormat="1" ht="45" customHeight="1" x14ac:dyDescent="0.25">
      <c r="A62" s="242" t="s">
        <v>435</v>
      </c>
      <c r="B62" s="242" t="s">
        <v>436</v>
      </c>
      <c r="C62" s="252" t="s">
        <v>437</v>
      </c>
      <c r="D62" s="227"/>
      <c r="E62" s="227"/>
      <c r="F62" s="227"/>
      <c r="G62" s="227"/>
      <c r="H62" s="227"/>
      <c r="I62" s="232"/>
      <c r="J62" s="227"/>
      <c r="K62" s="227"/>
      <c r="L62" s="232"/>
      <c r="M62" s="227"/>
      <c r="N62" s="227"/>
      <c r="O62" s="232"/>
      <c r="P62" s="230">
        <f>'[4]Presupuesto 2022'!E52</f>
        <v>68975</v>
      </c>
      <c r="Q62" s="59"/>
      <c r="R62" s="59"/>
      <c r="S62" s="59" t="s">
        <v>438</v>
      </c>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22"/>
      <c r="BR62" s="222"/>
      <c r="BS62" s="222"/>
      <c r="BT62" s="222"/>
      <c r="BU62" s="222"/>
      <c r="BV62" s="222"/>
      <c r="BW62" s="222"/>
      <c r="BX62" s="222"/>
      <c r="BY62" s="222"/>
      <c r="BZ62" s="222"/>
      <c r="CA62" s="222"/>
      <c r="CB62" s="222"/>
      <c r="CC62" s="222"/>
      <c r="CD62" s="222"/>
      <c r="CE62" s="222"/>
      <c r="CF62" s="222"/>
      <c r="CG62" s="222"/>
      <c r="CH62" s="222"/>
      <c r="CI62" s="222"/>
      <c r="CJ62" s="222"/>
      <c r="CK62" s="222"/>
      <c r="CL62" s="222"/>
      <c r="CM62" s="222"/>
      <c r="CN62" s="222"/>
      <c r="CO62" s="222"/>
      <c r="CP62" s="222"/>
      <c r="CQ62" s="222"/>
      <c r="CR62" s="222"/>
      <c r="CS62" s="222"/>
      <c r="CT62" s="222"/>
      <c r="CU62" s="222"/>
      <c r="CV62" s="222"/>
      <c r="CW62" s="222"/>
      <c r="CX62" s="222"/>
      <c r="CY62" s="222"/>
      <c r="CZ62" s="222"/>
      <c r="DA62" s="222"/>
      <c r="DB62" s="222"/>
      <c r="DC62" s="222"/>
      <c r="DD62" s="222"/>
      <c r="DE62" s="222"/>
      <c r="DF62" s="222"/>
      <c r="DG62" s="222"/>
      <c r="DH62" s="222"/>
      <c r="DI62" s="222"/>
      <c r="DJ62" s="222"/>
      <c r="DK62" s="222"/>
      <c r="DL62" s="222"/>
      <c r="DM62" s="222"/>
      <c r="DN62" s="222"/>
      <c r="DO62" s="222"/>
      <c r="DP62" s="222"/>
      <c r="DQ62" s="222"/>
      <c r="DR62" s="222"/>
      <c r="DS62" s="222"/>
      <c r="DT62" s="222"/>
      <c r="DU62" s="222"/>
      <c r="DV62" s="222"/>
      <c r="DW62" s="222"/>
      <c r="DX62" s="222"/>
      <c r="DY62" s="222"/>
    </row>
    <row r="63" spans="1:129" s="248" customFormat="1" ht="51" customHeight="1" x14ac:dyDescent="0.25">
      <c r="A63" s="68" t="s">
        <v>439</v>
      </c>
      <c r="B63" s="68" t="s">
        <v>440</v>
      </c>
      <c r="C63" s="234" t="s">
        <v>441</v>
      </c>
      <c r="D63" s="227"/>
      <c r="E63" s="227"/>
      <c r="F63" s="233"/>
      <c r="G63" s="233"/>
      <c r="H63" s="233"/>
      <c r="I63" s="228"/>
      <c r="J63" s="227"/>
      <c r="K63" s="227"/>
      <c r="L63" s="246"/>
      <c r="M63" s="239"/>
      <c r="N63" s="239"/>
      <c r="O63" s="246"/>
      <c r="P63" s="230"/>
      <c r="Q63" s="230"/>
      <c r="R63" s="227"/>
      <c r="S63" s="247"/>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2"/>
      <c r="BZ63" s="222"/>
      <c r="CA63" s="222"/>
      <c r="CB63" s="222"/>
      <c r="CC63" s="222"/>
      <c r="CD63" s="222"/>
      <c r="CE63" s="222"/>
      <c r="CF63" s="222"/>
      <c r="CG63" s="222"/>
      <c r="CH63" s="222"/>
      <c r="CI63" s="222"/>
      <c r="CJ63" s="222"/>
      <c r="CK63" s="222"/>
      <c r="CL63" s="222"/>
      <c r="CM63" s="222"/>
      <c r="CN63" s="222"/>
      <c r="CO63" s="222"/>
      <c r="CP63" s="222"/>
      <c r="CQ63" s="222"/>
      <c r="CR63" s="222"/>
      <c r="CS63" s="222"/>
      <c r="CT63" s="222"/>
      <c r="CU63" s="222"/>
      <c r="CV63" s="222"/>
      <c r="CW63" s="222"/>
      <c r="CX63" s="222"/>
      <c r="CY63" s="222"/>
      <c r="CZ63" s="222"/>
      <c r="DA63" s="222"/>
      <c r="DB63" s="222"/>
      <c r="DC63" s="222"/>
      <c r="DD63" s="222"/>
      <c r="DE63" s="222"/>
      <c r="DF63" s="222"/>
      <c r="DG63" s="222"/>
      <c r="DH63" s="222"/>
      <c r="DI63" s="222"/>
      <c r="DJ63" s="222"/>
      <c r="DK63" s="222"/>
      <c r="DL63" s="222"/>
      <c r="DM63" s="222"/>
      <c r="DN63" s="222"/>
      <c r="DO63" s="222"/>
      <c r="DP63" s="222"/>
      <c r="DQ63" s="222"/>
      <c r="DR63" s="222"/>
      <c r="DS63" s="222"/>
      <c r="DT63" s="222"/>
      <c r="DU63" s="222"/>
      <c r="DV63" s="222"/>
      <c r="DW63" s="222"/>
      <c r="DX63" s="222"/>
      <c r="DY63" s="222"/>
    </row>
    <row r="64" spans="1:129" s="248" customFormat="1" ht="45" customHeight="1" x14ac:dyDescent="0.25">
      <c r="A64" s="68" t="s">
        <v>442</v>
      </c>
      <c r="B64" s="68" t="s">
        <v>443</v>
      </c>
      <c r="C64" s="234" t="s">
        <v>444</v>
      </c>
      <c r="D64" s="227"/>
      <c r="E64" s="227"/>
      <c r="F64" s="233"/>
      <c r="G64" s="233"/>
      <c r="H64" s="233"/>
      <c r="I64" s="228"/>
      <c r="J64" s="227"/>
      <c r="K64" s="227"/>
      <c r="L64" s="246"/>
      <c r="M64" s="227"/>
      <c r="N64" s="227"/>
      <c r="O64" s="246"/>
      <c r="P64" s="230"/>
      <c r="Q64" s="230"/>
      <c r="R64" s="227"/>
      <c r="S64" s="247"/>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row>
    <row r="65" spans="1:129" s="248" customFormat="1" ht="51.75" customHeight="1" x14ac:dyDescent="0.25">
      <c r="A65" s="68" t="s">
        <v>445</v>
      </c>
      <c r="B65" s="68" t="s">
        <v>446</v>
      </c>
      <c r="C65" s="234" t="s">
        <v>444</v>
      </c>
      <c r="D65" s="233"/>
      <c r="E65" s="233"/>
      <c r="F65" s="233"/>
      <c r="G65" s="233"/>
      <c r="H65" s="233"/>
      <c r="I65" s="228"/>
      <c r="J65" s="233"/>
      <c r="K65" s="233"/>
      <c r="L65" s="228"/>
      <c r="M65" s="233"/>
      <c r="N65" s="233"/>
      <c r="O65" s="228"/>
      <c r="P65" s="230"/>
      <c r="Q65" s="230"/>
      <c r="R65" s="227"/>
      <c r="S65" s="247"/>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row>
    <row r="66" spans="1:129" s="248" customFormat="1" ht="88.5" customHeight="1" x14ac:dyDescent="0.25">
      <c r="A66" s="68" t="s">
        <v>447</v>
      </c>
      <c r="B66" s="68" t="s">
        <v>448</v>
      </c>
      <c r="C66" s="234" t="s">
        <v>444</v>
      </c>
      <c r="D66" s="227"/>
      <c r="E66" s="239"/>
      <c r="F66" s="233"/>
      <c r="G66" s="233"/>
      <c r="H66" s="233"/>
      <c r="I66" s="227"/>
      <c r="J66" s="227"/>
      <c r="K66" s="227"/>
      <c r="L66" s="227"/>
      <c r="M66" s="227"/>
      <c r="N66" s="227"/>
      <c r="O66" s="227"/>
      <c r="P66" s="230"/>
      <c r="Q66" s="230"/>
      <c r="R66" s="230"/>
      <c r="S66" s="227"/>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row>
    <row r="67" spans="1:129" s="248" customFormat="1" ht="88.5" customHeight="1" x14ac:dyDescent="0.25">
      <c r="A67" s="68" t="s">
        <v>449</v>
      </c>
      <c r="B67" s="68" t="s">
        <v>450</v>
      </c>
      <c r="C67" s="234" t="s">
        <v>451</v>
      </c>
      <c r="D67" s="227"/>
      <c r="E67" s="233"/>
      <c r="F67" s="233"/>
      <c r="G67" s="233"/>
      <c r="H67" s="227"/>
      <c r="I67" s="227"/>
      <c r="J67" s="227"/>
      <c r="K67" s="227"/>
      <c r="L67" s="227"/>
      <c r="M67" s="227"/>
      <c r="N67" s="227"/>
      <c r="O67" s="227"/>
      <c r="P67" s="230"/>
      <c r="Q67" s="230"/>
      <c r="R67" s="230"/>
      <c r="S67" s="227"/>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row>
    <row r="68" spans="1:129" s="248" customFormat="1" ht="88.5" customHeight="1" x14ac:dyDescent="0.25">
      <c r="A68" s="224" t="s">
        <v>452</v>
      </c>
      <c r="B68" s="224" t="s">
        <v>453</v>
      </c>
      <c r="C68" s="253" t="s">
        <v>454</v>
      </c>
      <c r="D68" s="227"/>
      <c r="E68" s="233"/>
      <c r="F68" s="233"/>
      <c r="G68" s="233"/>
      <c r="H68" s="227"/>
      <c r="I68" s="227"/>
      <c r="J68" s="227"/>
      <c r="K68" s="227"/>
      <c r="L68" s="227"/>
      <c r="M68" s="227"/>
      <c r="N68" s="227"/>
      <c r="O68" s="227"/>
      <c r="P68" s="230"/>
      <c r="Q68" s="230"/>
      <c r="R68" s="230"/>
      <c r="S68" s="227"/>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row>
    <row r="69" spans="1:129" s="241" customFormat="1" ht="88.5" customHeight="1" x14ac:dyDescent="0.25">
      <c r="A69" s="68" t="s">
        <v>455</v>
      </c>
      <c r="B69" s="68" t="s">
        <v>456</v>
      </c>
      <c r="C69" s="234" t="s">
        <v>457</v>
      </c>
      <c r="D69" s="227"/>
      <c r="E69" s="227"/>
      <c r="F69" s="227"/>
      <c r="G69" s="233">
        <v>1</v>
      </c>
      <c r="H69" s="227"/>
      <c r="I69" s="227"/>
      <c r="J69" s="227"/>
      <c r="K69" s="227"/>
      <c r="L69" s="227"/>
      <c r="M69" s="227"/>
      <c r="N69" s="227"/>
      <c r="O69" s="227"/>
      <c r="P69" s="230"/>
      <c r="Q69" s="229"/>
      <c r="R69" s="229"/>
      <c r="S69" s="239" t="s">
        <v>408</v>
      </c>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c r="BU69" s="240"/>
      <c r="BV69" s="240"/>
      <c r="BW69" s="240"/>
      <c r="BX69" s="240"/>
      <c r="BY69" s="240"/>
      <c r="BZ69" s="240"/>
      <c r="CA69" s="240"/>
      <c r="CB69" s="240"/>
      <c r="CC69" s="240"/>
      <c r="CD69" s="240"/>
      <c r="CE69" s="240"/>
      <c r="CF69" s="240"/>
      <c r="CG69" s="240"/>
      <c r="CH69" s="240"/>
      <c r="CI69" s="240"/>
      <c r="CJ69" s="240"/>
      <c r="CK69" s="240"/>
      <c r="CL69" s="240"/>
      <c r="CM69" s="240"/>
      <c r="CN69" s="240"/>
      <c r="CO69" s="240"/>
      <c r="CP69" s="240"/>
      <c r="CQ69" s="240"/>
      <c r="CR69" s="240"/>
      <c r="CS69" s="240"/>
      <c r="CT69" s="240"/>
      <c r="CU69" s="240"/>
      <c r="CV69" s="240"/>
      <c r="CW69" s="240"/>
      <c r="CX69" s="240"/>
      <c r="CY69" s="240"/>
      <c r="CZ69" s="240"/>
      <c r="DA69" s="240"/>
      <c r="DB69" s="240"/>
      <c r="DC69" s="240"/>
      <c r="DD69" s="240"/>
      <c r="DE69" s="240"/>
      <c r="DF69" s="240"/>
      <c r="DG69" s="240"/>
      <c r="DH69" s="240"/>
      <c r="DI69" s="240"/>
      <c r="DJ69" s="240"/>
      <c r="DK69" s="240"/>
      <c r="DL69" s="240"/>
      <c r="DM69" s="240"/>
      <c r="DN69" s="240"/>
      <c r="DO69" s="240"/>
      <c r="DP69" s="240"/>
      <c r="DQ69" s="240"/>
      <c r="DR69" s="240"/>
      <c r="DS69" s="240"/>
      <c r="DT69" s="240"/>
      <c r="DU69" s="240"/>
      <c r="DV69" s="240"/>
      <c r="DW69" s="240"/>
      <c r="DX69" s="240"/>
      <c r="DY69" s="240"/>
    </row>
    <row r="70" spans="1:129" s="248" customFormat="1" ht="48.75" customHeight="1" x14ac:dyDescent="0.25">
      <c r="A70" s="68" t="s">
        <v>458</v>
      </c>
      <c r="B70" s="68" t="s">
        <v>459</v>
      </c>
      <c r="C70" s="234" t="s">
        <v>460</v>
      </c>
      <c r="D70" s="227"/>
      <c r="E70" s="227"/>
      <c r="F70" s="227"/>
      <c r="G70" s="227"/>
      <c r="H70" s="227"/>
      <c r="I70" s="232"/>
      <c r="J70" s="233">
        <v>49</v>
      </c>
      <c r="K70" s="227"/>
      <c r="L70" s="232"/>
      <c r="M70" s="227"/>
      <c r="N70" s="227"/>
      <c r="O70" s="232"/>
      <c r="P70" s="230">
        <f>'[4]Presupuesto 2022'!E62</f>
        <v>226074</v>
      </c>
      <c r="Q70" s="230"/>
      <c r="R70" s="230"/>
      <c r="S70" s="227" t="s">
        <v>408</v>
      </c>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2"/>
      <c r="CU70" s="222"/>
      <c r="CV70" s="222"/>
      <c r="CW70" s="222"/>
      <c r="CX70" s="222"/>
      <c r="CY70" s="222"/>
      <c r="CZ70" s="222"/>
      <c r="DA70" s="222"/>
      <c r="DB70" s="222"/>
      <c r="DC70" s="222"/>
      <c r="DD70" s="222"/>
      <c r="DE70" s="222"/>
      <c r="DF70" s="222"/>
      <c r="DG70" s="222"/>
      <c r="DH70" s="222"/>
      <c r="DI70" s="222"/>
      <c r="DJ70" s="222"/>
      <c r="DK70" s="222"/>
      <c r="DL70" s="222"/>
      <c r="DM70" s="222"/>
      <c r="DN70" s="222"/>
      <c r="DO70" s="222"/>
      <c r="DP70" s="222"/>
      <c r="DQ70" s="222"/>
      <c r="DR70" s="222"/>
      <c r="DS70" s="222"/>
      <c r="DT70" s="222"/>
      <c r="DU70" s="222"/>
      <c r="DV70" s="222"/>
      <c r="DW70" s="222"/>
      <c r="DX70" s="222"/>
      <c r="DY70" s="222"/>
    </row>
    <row r="71" spans="1:129" s="248" customFormat="1" ht="52.5" customHeight="1" x14ac:dyDescent="0.25">
      <c r="A71" s="68" t="s">
        <v>461</v>
      </c>
      <c r="B71" s="68" t="s">
        <v>462</v>
      </c>
      <c r="C71" s="234" t="s">
        <v>463</v>
      </c>
      <c r="D71" s="227"/>
      <c r="E71" s="233">
        <v>70</v>
      </c>
      <c r="F71" s="227"/>
      <c r="G71" s="227"/>
      <c r="H71" s="227"/>
      <c r="I71" s="232"/>
      <c r="J71" s="227"/>
      <c r="K71" s="227"/>
      <c r="L71" s="232"/>
      <c r="M71" s="227"/>
      <c r="N71" s="227"/>
      <c r="O71" s="232"/>
      <c r="P71" s="230">
        <f>'[4]Presupuesto 2022'!E72</f>
        <v>55300</v>
      </c>
      <c r="Q71" s="230"/>
      <c r="R71" s="230"/>
      <c r="S71" s="227" t="s">
        <v>408</v>
      </c>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2"/>
      <c r="BR71" s="222"/>
      <c r="BS71" s="222"/>
      <c r="BT71" s="222"/>
      <c r="BU71" s="222"/>
      <c r="BV71" s="222"/>
      <c r="BW71" s="222"/>
      <c r="BX71" s="222"/>
      <c r="BY71" s="222"/>
      <c r="BZ71" s="222"/>
      <c r="CA71" s="222"/>
      <c r="CB71" s="222"/>
      <c r="CC71" s="222"/>
      <c r="CD71" s="222"/>
      <c r="CE71" s="222"/>
      <c r="CF71" s="222"/>
      <c r="CG71" s="222"/>
      <c r="CH71" s="222"/>
      <c r="CI71" s="222"/>
      <c r="CJ71" s="222"/>
      <c r="CK71" s="222"/>
      <c r="CL71" s="222"/>
      <c r="CM71" s="222"/>
      <c r="CN71" s="222"/>
      <c r="CO71" s="222"/>
      <c r="CP71" s="222"/>
      <c r="CQ71" s="222"/>
      <c r="CR71" s="222"/>
      <c r="CS71" s="222"/>
      <c r="CT71" s="222"/>
      <c r="CU71" s="222"/>
      <c r="CV71" s="222"/>
      <c r="CW71" s="222"/>
      <c r="CX71" s="222"/>
      <c r="CY71" s="222"/>
      <c r="CZ71" s="222"/>
      <c r="DA71" s="222"/>
      <c r="DB71" s="222"/>
      <c r="DC71" s="222"/>
      <c r="DD71" s="222"/>
      <c r="DE71" s="222"/>
      <c r="DF71" s="222"/>
      <c r="DG71" s="222"/>
      <c r="DH71" s="222"/>
      <c r="DI71" s="222"/>
      <c r="DJ71" s="222"/>
      <c r="DK71" s="222"/>
      <c r="DL71" s="222"/>
      <c r="DM71" s="222"/>
      <c r="DN71" s="222"/>
      <c r="DO71" s="222"/>
      <c r="DP71" s="222"/>
      <c r="DQ71" s="222"/>
      <c r="DR71" s="222"/>
      <c r="DS71" s="222"/>
      <c r="DT71" s="222"/>
      <c r="DU71" s="222"/>
      <c r="DV71" s="222"/>
      <c r="DW71" s="222"/>
      <c r="DX71" s="222"/>
      <c r="DY71" s="222"/>
    </row>
    <row r="72" spans="1:129" s="241" customFormat="1" ht="52.5" customHeight="1" x14ac:dyDescent="0.25">
      <c r="A72" s="242" t="s">
        <v>464</v>
      </c>
      <c r="B72" s="242" t="s">
        <v>465</v>
      </c>
      <c r="C72" s="252" t="s">
        <v>466</v>
      </c>
      <c r="D72" s="227"/>
      <c r="E72" s="227"/>
      <c r="F72" s="227"/>
      <c r="G72" s="227"/>
      <c r="H72" s="227"/>
      <c r="I72" s="232"/>
      <c r="J72" s="227"/>
      <c r="K72" s="227"/>
      <c r="L72" s="232"/>
      <c r="M72" s="227"/>
      <c r="N72" s="227"/>
      <c r="O72" s="232"/>
      <c r="P72" s="254"/>
      <c r="Q72" s="229"/>
      <c r="R72" s="229"/>
      <c r="S72" s="227" t="s">
        <v>467</v>
      </c>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0"/>
      <c r="BZ72" s="240"/>
      <c r="CA72" s="240"/>
      <c r="CB72" s="240"/>
      <c r="CC72" s="240"/>
      <c r="CD72" s="240"/>
      <c r="CE72" s="240"/>
      <c r="CF72" s="240"/>
      <c r="CG72" s="240"/>
      <c r="CH72" s="240"/>
      <c r="CI72" s="240"/>
      <c r="CJ72" s="240"/>
      <c r="CK72" s="240"/>
      <c r="CL72" s="240"/>
      <c r="CM72" s="240"/>
      <c r="CN72" s="240"/>
      <c r="CO72" s="240"/>
      <c r="CP72" s="240"/>
      <c r="CQ72" s="240"/>
      <c r="CR72" s="240"/>
      <c r="CS72" s="240"/>
      <c r="CT72" s="240"/>
      <c r="CU72" s="240"/>
      <c r="CV72" s="240"/>
      <c r="CW72" s="240"/>
      <c r="CX72" s="240"/>
      <c r="CY72" s="240"/>
      <c r="CZ72" s="240"/>
      <c r="DA72" s="240"/>
      <c r="DB72" s="240"/>
      <c r="DC72" s="240"/>
      <c r="DD72" s="240"/>
      <c r="DE72" s="240"/>
      <c r="DF72" s="240"/>
      <c r="DG72" s="240"/>
      <c r="DH72" s="240"/>
      <c r="DI72" s="240"/>
      <c r="DJ72" s="240"/>
      <c r="DK72" s="240"/>
      <c r="DL72" s="240"/>
      <c r="DM72" s="240"/>
      <c r="DN72" s="240"/>
      <c r="DO72" s="240"/>
      <c r="DP72" s="240"/>
      <c r="DQ72" s="240"/>
      <c r="DR72" s="240"/>
      <c r="DS72" s="240"/>
      <c r="DT72" s="240"/>
      <c r="DU72" s="240"/>
      <c r="DV72" s="240"/>
      <c r="DW72" s="240"/>
      <c r="DX72" s="240"/>
      <c r="DY72" s="240"/>
    </row>
    <row r="73" spans="1:129" s="248" customFormat="1" ht="57" customHeight="1" x14ac:dyDescent="0.25">
      <c r="A73" s="224" t="s">
        <v>468</v>
      </c>
      <c r="B73" s="224" t="s">
        <v>469</v>
      </c>
      <c r="C73" s="253" t="s">
        <v>470</v>
      </c>
      <c r="D73" s="227"/>
      <c r="E73" s="227"/>
      <c r="F73" s="239"/>
      <c r="G73" s="246"/>
      <c r="H73" s="227"/>
      <c r="I73" s="228">
        <v>1</v>
      </c>
      <c r="J73" s="227"/>
      <c r="K73" s="246"/>
      <c r="L73" s="246"/>
      <c r="M73" s="239"/>
      <c r="N73" s="228">
        <v>1</v>
      </c>
      <c r="O73" s="246"/>
      <c r="P73" s="230"/>
      <c r="Q73" s="230"/>
      <c r="R73" s="230"/>
      <c r="S73" s="227" t="s">
        <v>408</v>
      </c>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2"/>
      <c r="BQ73" s="222"/>
      <c r="BR73" s="222"/>
      <c r="BS73" s="222"/>
      <c r="BT73" s="222"/>
      <c r="BU73" s="222"/>
      <c r="BV73" s="222"/>
      <c r="BW73" s="222"/>
      <c r="BX73" s="222"/>
      <c r="BY73" s="222"/>
      <c r="BZ73" s="222"/>
      <c r="CA73" s="222"/>
      <c r="CB73" s="222"/>
      <c r="CC73" s="222"/>
      <c r="CD73" s="222"/>
      <c r="CE73" s="222"/>
      <c r="CF73" s="222"/>
      <c r="CG73" s="222"/>
      <c r="CH73" s="222"/>
      <c r="CI73" s="222"/>
      <c r="CJ73" s="222"/>
      <c r="CK73" s="222"/>
      <c r="CL73" s="222"/>
      <c r="CM73" s="222"/>
      <c r="CN73" s="222"/>
      <c r="CO73" s="222"/>
      <c r="CP73" s="222"/>
      <c r="CQ73" s="222"/>
      <c r="CR73" s="222"/>
      <c r="CS73" s="222"/>
      <c r="CT73" s="222"/>
      <c r="CU73" s="222"/>
      <c r="CV73" s="222"/>
      <c r="CW73" s="222"/>
      <c r="CX73" s="222"/>
      <c r="CY73" s="222"/>
      <c r="CZ73" s="222"/>
      <c r="DA73" s="222"/>
      <c r="DB73" s="222"/>
      <c r="DC73" s="222"/>
      <c r="DD73" s="222"/>
      <c r="DE73" s="222"/>
      <c r="DF73" s="222"/>
      <c r="DG73" s="222"/>
      <c r="DH73" s="222"/>
      <c r="DI73" s="222"/>
      <c r="DJ73" s="222"/>
      <c r="DK73" s="222"/>
      <c r="DL73" s="222"/>
      <c r="DM73" s="222"/>
      <c r="DN73" s="222"/>
      <c r="DO73" s="222"/>
      <c r="DP73" s="222"/>
      <c r="DQ73" s="222"/>
      <c r="DR73" s="222"/>
      <c r="DS73" s="222"/>
      <c r="DT73" s="222"/>
      <c r="DU73" s="222"/>
      <c r="DV73" s="222"/>
      <c r="DW73" s="222"/>
      <c r="DX73" s="222"/>
      <c r="DY73" s="222"/>
    </row>
    <row r="74" spans="1:129" s="248" customFormat="1" ht="51.75" customHeight="1" x14ac:dyDescent="0.25">
      <c r="A74" s="185" t="s">
        <v>471</v>
      </c>
      <c r="B74" s="185" t="s">
        <v>472</v>
      </c>
      <c r="C74" s="251" t="s">
        <v>473</v>
      </c>
      <c r="D74" s="161"/>
      <c r="E74" s="161"/>
      <c r="F74" s="161"/>
      <c r="G74" s="161"/>
      <c r="H74" s="161"/>
      <c r="I74" s="161"/>
      <c r="J74" s="161"/>
      <c r="K74" s="161"/>
      <c r="L74" s="161"/>
      <c r="M74" s="161"/>
      <c r="N74" s="161"/>
      <c r="O74" s="161"/>
      <c r="P74" s="162">
        <f>SUM(P75:P91)</f>
        <v>388410</v>
      </c>
      <c r="Q74" s="162"/>
      <c r="R74" s="162"/>
      <c r="S74" s="255" t="s">
        <v>408</v>
      </c>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c r="BZ74" s="222"/>
      <c r="CA74" s="222"/>
      <c r="CB74" s="222"/>
      <c r="CC74" s="222"/>
      <c r="CD74" s="222"/>
      <c r="CE74" s="222"/>
      <c r="CF74" s="222"/>
      <c r="CG74" s="222"/>
      <c r="CH74" s="222"/>
      <c r="CI74" s="222"/>
      <c r="CJ74" s="222"/>
      <c r="CK74" s="222"/>
      <c r="CL74" s="222"/>
      <c r="CM74" s="222"/>
      <c r="CN74" s="222"/>
      <c r="CO74" s="222"/>
      <c r="CP74" s="222"/>
      <c r="CQ74" s="222"/>
      <c r="CR74" s="222"/>
      <c r="CS74" s="222"/>
      <c r="CT74" s="222"/>
      <c r="CU74" s="222"/>
      <c r="CV74" s="222"/>
      <c r="CW74" s="222"/>
      <c r="CX74" s="222"/>
      <c r="CY74" s="222"/>
      <c r="CZ74" s="222"/>
      <c r="DA74" s="222"/>
      <c r="DB74" s="222"/>
      <c r="DC74" s="222"/>
      <c r="DD74" s="222"/>
      <c r="DE74" s="222"/>
      <c r="DF74" s="222"/>
      <c r="DG74" s="222"/>
      <c r="DH74" s="222"/>
      <c r="DI74" s="222"/>
      <c r="DJ74" s="222"/>
      <c r="DK74" s="222"/>
      <c r="DL74" s="222"/>
      <c r="DM74" s="222"/>
      <c r="DN74" s="222"/>
      <c r="DO74" s="222"/>
      <c r="DP74" s="222"/>
      <c r="DQ74" s="222"/>
      <c r="DR74" s="222"/>
      <c r="DS74" s="222"/>
      <c r="DT74" s="222"/>
      <c r="DU74" s="222"/>
      <c r="DV74" s="222"/>
      <c r="DW74" s="222"/>
      <c r="DX74" s="222"/>
      <c r="DY74" s="222"/>
    </row>
    <row r="75" spans="1:129" s="241" customFormat="1" ht="43.9" customHeight="1" x14ac:dyDescent="0.25">
      <c r="A75" s="224" t="s">
        <v>474</v>
      </c>
      <c r="B75" s="224" t="s">
        <v>475</v>
      </c>
      <c r="C75" s="253" t="s">
        <v>476</v>
      </c>
      <c r="D75" s="254"/>
      <c r="E75" s="254"/>
      <c r="F75" s="254"/>
      <c r="G75" s="254"/>
      <c r="H75" s="254"/>
      <c r="I75" s="254"/>
      <c r="J75" s="254"/>
      <c r="K75" s="254"/>
      <c r="L75" s="254"/>
      <c r="M75" s="254"/>
      <c r="N75" s="254"/>
      <c r="O75" s="254"/>
      <c r="P75" s="256"/>
      <c r="Q75" s="257"/>
      <c r="R75" s="257"/>
      <c r="S75" s="239" t="s">
        <v>408</v>
      </c>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240"/>
      <c r="DE75" s="240"/>
      <c r="DF75" s="240"/>
      <c r="DG75" s="240"/>
      <c r="DH75" s="240"/>
      <c r="DI75" s="240"/>
      <c r="DJ75" s="240"/>
      <c r="DK75" s="240"/>
      <c r="DL75" s="240"/>
      <c r="DM75" s="240"/>
      <c r="DN75" s="240"/>
      <c r="DO75" s="240"/>
      <c r="DP75" s="240"/>
      <c r="DQ75" s="240"/>
      <c r="DR75" s="240"/>
      <c r="DS75" s="240"/>
      <c r="DT75" s="240"/>
      <c r="DU75" s="240"/>
      <c r="DV75" s="240"/>
      <c r="DW75" s="240"/>
      <c r="DX75" s="240"/>
      <c r="DY75" s="240"/>
    </row>
    <row r="76" spans="1:129" s="248" customFormat="1" ht="51.75" customHeight="1" x14ac:dyDescent="0.25">
      <c r="A76" s="225" t="s">
        <v>477</v>
      </c>
      <c r="B76" s="225" t="s">
        <v>478</v>
      </c>
      <c r="C76" s="250" t="s">
        <v>476</v>
      </c>
      <c r="D76" s="245"/>
      <c r="E76" s="245"/>
      <c r="F76" s="245"/>
      <c r="G76" s="245"/>
      <c r="H76" s="245"/>
      <c r="I76" s="245"/>
      <c r="J76" s="245"/>
      <c r="K76" s="245"/>
      <c r="L76" s="245"/>
      <c r="M76" s="245"/>
      <c r="N76" s="245"/>
      <c r="O76" s="245"/>
      <c r="P76" s="257"/>
      <c r="Q76" s="257"/>
      <c r="R76" s="257"/>
      <c r="S76" s="227" t="s">
        <v>408</v>
      </c>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c r="CB76" s="222"/>
      <c r="CC76" s="222"/>
      <c r="CD76" s="222"/>
      <c r="CE76" s="222"/>
      <c r="CF76" s="222"/>
      <c r="CG76" s="222"/>
      <c r="CH76" s="222"/>
      <c r="CI76" s="222"/>
      <c r="CJ76" s="222"/>
      <c r="CK76" s="222"/>
      <c r="CL76" s="222"/>
      <c r="CM76" s="222"/>
      <c r="CN76" s="222"/>
      <c r="CO76" s="222"/>
      <c r="CP76" s="222"/>
      <c r="CQ76" s="222"/>
      <c r="CR76" s="222"/>
      <c r="CS76" s="222"/>
      <c r="CT76" s="222"/>
      <c r="CU76" s="222"/>
      <c r="CV76" s="222"/>
      <c r="CW76" s="222"/>
      <c r="CX76" s="222"/>
      <c r="CY76" s="222"/>
      <c r="CZ76" s="222"/>
      <c r="DA76" s="222"/>
      <c r="DB76" s="222"/>
      <c r="DC76" s="222"/>
      <c r="DD76" s="222"/>
      <c r="DE76" s="222"/>
      <c r="DF76" s="222"/>
      <c r="DG76" s="222"/>
      <c r="DH76" s="222"/>
      <c r="DI76" s="222"/>
      <c r="DJ76" s="222"/>
      <c r="DK76" s="222"/>
      <c r="DL76" s="222"/>
      <c r="DM76" s="222"/>
      <c r="DN76" s="222"/>
      <c r="DO76" s="222"/>
      <c r="DP76" s="222"/>
      <c r="DQ76" s="222"/>
      <c r="DR76" s="222"/>
      <c r="DS76" s="222"/>
      <c r="DT76" s="222"/>
      <c r="DU76" s="222"/>
      <c r="DV76" s="222"/>
      <c r="DW76" s="222"/>
      <c r="DX76" s="222"/>
      <c r="DY76" s="222"/>
    </row>
    <row r="77" spans="1:129" s="248" customFormat="1" ht="45.6" customHeight="1" x14ac:dyDescent="0.25">
      <c r="A77" s="224" t="s">
        <v>479</v>
      </c>
      <c r="B77" s="224" t="s">
        <v>231</v>
      </c>
      <c r="C77" s="258" t="s">
        <v>480</v>
      </c>
      <c r="D77" s="254"/>
      <c r="E77" s="254"/>
      <c r="F77" s="245"/>
      <c r="G77" s="245"/>
      <c r="H77" s="245"/>
      <c r="I77" s="245"/>
      <c r="J77" s="254"/>
      <c r="K77" s="254"/>
      <c r="L77" s="254"/>
      <c r="M77" s="254"/>
      <c r="N77" s="254"/>
      <c r="O77" s="254"/>
      <c r="P77" s="257"/>
      <c r="Q77" s="257"/>
      <c r="R77" s="257"/>
      <c r="S77" s="234" t="s">
        <v>481</v>
      </c>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2"/>
      <c r="CM77" s="222"/>
      <c r="CN77" s="222"/>
      <c r="CO77" s="222"/>
      <c r="CP77" s="222"/>
      <c r="CQ77" s="222"/>
      <c r="CR77" s="222"/>
      <c r="CS77" s="222"/>
      <c r="CT77" s="222"/>
      <c r="CU77" s="222"/>
      <c r="CV77" s="222"/>
      <c r="CW77" s="222"/>
      <c r="CX77" s="222"/>
      <c r="CY77" s="222"/>
      <c r="CZ77" s="222"/>
      <c r="DA77" s="222"/>
      <c r="DB77" s="222"/>
      <c r="DC77" s="222"/>
      <c r="DD77" s="222"/>
      <c r="DE77" s="222"/>
      <c r="DF77" s="222"/>
      <c r="DG77" s="222"/>
      <c r="DH77" s="222"/>
      <c r="DI77" s="222"/>
      <c r="DJ77" s="222"/>
      <c r="DK77" s="222"/>
      <c r="DL77" s="222"/>
      <c r="DM77" s="222"/>
      <c r="DN77" s="222"/>
      <c r="DO77" s="222"/>
      <c r="DP77" s="222"/>
      <c r="DQ77" s="222"/>
      <c r="DR77" s="222"/>
      <c r="DS77" s="222"/>
      <c r="DT77" s="222"/>
      <c r="DU77" s="222"/>
      <c r="DV77" s="222"/>
      <c r="DW77" s="222"/>
      <c r="DX77" s="222"/>
      <c r="DY77" s="222"/>
    </row>
    <row r="78" spans="1:129" s="248" customFormat="1" ht="47.25" customHeight="1" x14ac:dyDescent="0.25">
      <c r="A78" s="225" t="s">
        <v>482</v>
      </c>
      <c r="B78" s="225" t="s">
        <v>231</v>
      </c>
      <c r="C78" s="239" t="s">
        <v>483</v>
      </c>
      <c r="D78" s="254"/>
      <c r="E78" s="245"/>
      <c r="F78" s="245"/>
      <c r="G78" s="254"/>
      <c r="H78" s="254"/>
      <c r="I78" s="254"/>
      <c r="J78" s="254"/>
      <c r="K78" s="254"/>
      <c r="L78" s="254"/>
      <c r="M78" s="254"/>
      <c r="N78" s="254"/>
      <c r="O78" s="254"/>
      <c r="P78" s="257"/>
      <c r="Q78" s="257"/>
      <c r="R78" s="257"/>
      <c r="S78" s="234" t="s">
        <v>481</v>
      </c>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c r="BZ78" s="222"/>
      <c r="CA78" s="222"/>
      <c r="CB78" s="222"/>
      <c r="CC78" s="222"/>
      <c r="CD78" s="222"/>
      <c r="CE78" s="222"/>
      <c r="CF78" s="222"/>
      <c r="CG78" s="222"/>
      <c r="CH78" s="222"/>
      <c r="CI78" s="222"/>
      <c r="CJ78" s="222"/>
      <c r="CK78" s="222"/>
      <c r="CL78" s="222"/>
      <c r="CM78" s="222"/>
      <c r="CN78" s="222"/>
      <c r="CO78" s="222"/>
      <c r="CP78" s="222"/>
      <c r="CQ78" s="222"/>
      <c r="CR78" s="222"/>
      <c r="CS78" s="222"/>
      <c r="CT78" s="222"/>
      <c r="CU78" s="222"/>
      <c r="CV78" s="222"/>
      <c r="CW78" s="222"/>
      <c r="CX78" s="222"/>
      <c r="CY78" s="222"/>
      <c r="CZ78" s="222"/>
      <c r="DA78" s="222"/>
      <c r="DB78" s="222"/>
      <c r="DC78" s="222"/>
      <c r="DD78" s="222"/>
      <c r="DE78" s="222"/>
      <c r="DF78" s="222"/>
      <c r="DG78" s="222"/>
      <c r="DH78" s="222"/>
      <c r="DI78" s="222"/>
      <c r="DJ78" s="222"/>
      <c r="DK78" s="222"/>
      <c r="DL78" s="222"/>
      <c r="DM78" s="222"/>
      <c r="DN78" s="222"/>
      <c r="DO78" s="222"/>
      <c r="DP78" s="222"/>
      <c r="DQ78" s="222"/>
      <c r="DR78" s="222"/>
      <c r="DS78" s="222"/>
      <c r="DT78" s="222"/>
      <c r="DU78" s="222"/>
      <c r="DV78" s="222"/>
      <c r="DW78" s="222"/>
      <c r="DX78" s="222"/>
      <c r="DY78" s="222"/>
    </row>
    <row r="79" spans="1:129" s="248" customFormat="1" ht="74.25" customHeight="1" x14ac:dyDescent="0.25">
      <c r="A79" s="225" t="s">
        <v>484</v>
      </c>
      <c r="B79" s="225" t="s">
        <v>231</v>
      </c>
      <c r="C79" s="239" t="s">
        <v>483</v>
      </c>
      <c r="D79" s="254"/>
      <c r="E79" s="254"/>
      <c r="F79" s="254"/>
      <c r="G79" s="254"/>
      <c r="H79" s="254"/>
      <c r="I79" s="245"/>
      <c r="J79" s="245"/>
      <c r="K79" s="245"/>
      <c r="L79" s="254"/>
      <c r="M79" s="254"/>
      <c r="N79" s="254"/>
      <c r="O79" s="254"/>
      <c r="P79" s="257"/>
      <c r="Q79" s="257"/>
      <c r="R79" s="257"/>
      <c r="S79" s="234" t="s">
        <v>481</v>
      </c>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c r="BZ79" s="222"/>
      <c r="CA79" s="222"/>
      <c r="CB79" s="222"/>
      <c r="CC79" s="222"/>
      <c r="CD79" s="222"/>
      <c r="CE79" s="222"/>
      <c r="CF79" s="222"/>
      <c r="CG79" s="222"/>
      <c r="CH79" s="222"/>
      <c r="CI79" s="222"/>
      <c r="CJ79" s="222"/>
      <c r="CK79" s="222"/>
      <c r="CL79" s="222"/>
      <c r="CM79" s="222"/>
      <c r="CN79" s="222"/>
      <c r="CO79" s="222"/>
      <c r="CP79" s="222"/>
      <c r="CQ79" s="222"/>
      <c r="CR79" s="222"/>
      <c r="CS79" s="222"/>
      <c r="CT79" s="222"/>
      <c r="CU79" s="222"/>
      <c r="CV79" s="222"/>
      <c r="CW79" s="222"/>
      <c r="CX79" s="222"/>
      <c r="CY79" s="222"/>
      <c r="CZ79" s="222"/>
      <c r="DA79" s="222"/>
      <c r="DB79" s="222"/>
      <c r="DC79" s="222"/>
      <c r="DD79" s="222"/>
      <c r="DE79" s="222"/>
      <c r="DF79" s="222"/>
      <c r="DG79" s="222"/>
      <c r="DH79" s="222"/>
      <c r="DI79" s="222"/>
      <c r="DJ79" s="222"/>
      <c r="DK79" s="222"/>
      <c r="DL79" s="222"/>
      <c r="DM79" s="222"/>
      <c r="DN79" s="222"/>
      <c r="DO79" s="222"/>
      <c r="DP79" s="222"/>
      <c r="DQ79" s="222"/>
      <c r="DR79" s="222"/>
      <c r="DS79" s="222"/>
      <c r="DT79" s="222"/>
      <c r="DU79" s="222"/>
      <c r="DV79" s="222"/>
      <c r="DW79" s="222"/>
      <c r="DX79" s="222"/>
      <c r="DY79" s="222"/>
    </row>
    <row r="80" spans="1:129" s="248" customFormat="1" ht="74.25" customHeight="1" x14ac:dyDescent="0.25">
      <c r="A80" s="225" t="s">
        <v>485</v>
      </c>
      <c r="B80" s="225" t="s">
        <v>231</v>
      </c>
      <c r="C80" s="239" t="s">
        <v>483</v>
      </c>
      <c r="D80" s="254"/>
      <c r="E80" s="254"/>
      <c r="F80" s="254"/>
      <c r="G80" s="254"/>
      <c r="H80" s="254"/>
      <c r="I80" s="254"/>
      <c r="J80" s="254"/>
      <c r="K80" s="245"/>
      <c r="L80" s="245"/>
      <c r="M80" s="245"/>
      <c r="N80" s="254"/>
      <c r="O80" s="254"/>
      <c r="P80" s="257"/>
      <c r="Q80" s="257"/>
      <c r="R80" s="257"/>
      <c r="S80" s="234" t="s">
        <v>481</v>
      </c>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2"/>
      <c r="BI80" s="222"/>
      <c r="BJ80" s="222"/>
      <c r="BK80" s="222"/>
      <c r="BL80" s="222"/>
      <c r="BM80" s="222"/>
      <c r="BN80" s="222"/>
      <c r="BO80" s="222"/>
      <c r="BP80" s="222"/>
      <c r="BQ80" s="222"/>
      <c r="BR80" s="222"/>
      <c r="BS80" s="222"/>
      <c r="BT80" s="222"/>
      <c r="BU80" s="222"/>
      <c r="BV80" s="222"/>
      <c r="BW80" s="222"/>
      <c r="BX80" s="222"/>
      <c r="BY80" s="222"/>
      <c r="BZ80" s="222"/>
      <c r="CA80" s="222"/>
      <c r="CB80" s="222"/>
      <c r="CC80" s="222"/>
      <c r="CD80" s="222"/>
      <c r="CE80" s="222"/>
      <c r="CF80" s="222"/>
      <c r="CG80" s="222"/>
      <c r="CH80" s="222"/>
      <c r="CI80" s="222"/>
      <c r="CJ80" s="222"/>
      <c r="CK80" s="222"/>
      <c r="CL80" s="222"/>
      <c r="CM80" s="222"/>
      <c r="CN80" s="222"/>
      <c r="CO80" s="222"/>
      <c r="CP80" s="222"/>
      <c r="CQ80" s="222"/>
      <c r="CR80" s="222"/>
      <c r="CS80" s="222"/>
      <c r="CT80" s="222"/>
      <c r="CU80" s="222"/>
      <c r="CV80" s="222"/>
      <c r="CW80" s="222"/>
      <c r="CX80" s="222"/>
      <c r="CY80" s="222"/>
      <c r="CZ80" s="222"/>
      <c r="DA80" s="222"/>
      <c r="DB80" s="222"/>
      <c r="DC80" s="222"/>
      <c r="DD80" s="222"/>
      <c r="DE80" s="222"/>
      <c r="DF80" s="222"/>
      <c r="DG80" s="222"/>
      <c r="DH80" s="222"/>
      <c r="DI80" s="222"/>
      <c r="DJ80" s="222"/>
      <c r="DK80" s="222"/>
      <c r="DL80" s="222"/>
      <c r="DM80" s="222"/>
      <c r="DN80" s="222"/>
      <c r="DO80" s="222"/>
      <c r="DP80" s="222"/>
      <c r="DQ80" s="222"/>
      <c r="DR80" s="222"/>
      <c r="DS80" s="222"/>
      <c r="DT80" s="222"/>
      <c r="DU80" s="222"/>
      <c r="DV80" s="222"/>
      <c r="DW80" s="222"/>
      <c r="DX80" s="222"/>
      <c r="DY80" s="222"/>
    </row>
    <row r="81" spans="1:129" s="248" customFormat="1" ht="74.25" customHeight="1" x14ac:dyDescent="0.25">
      <c r="A81" s="224" t="s">
        <v>486</v>
      </c>
      <c r="B81" s="224" t="s">
        <v>487</v>
      </c>
      <c r="C81" s="258" t="s">
        <v>488</v>
      </c>
      <c r="D81" s="254"/>
      <c r="E81" s="254"/>
      <c r="F81" s="254"/>
      <c r="G81" s="254"/>
      <c r="H81" s="245"/>
      <c r="I81" s="245"/>
      <c r="J81" s="245"/>
      <c r="K81" s="254"/>
      <c r="L81" s="254"/>
      <c r="M81" s="254"/>
      <c r="N81" s="254"/>
      <c r="O81" s="254"/>
      <c r="P81" s="257">
        <f>D82+E82+F82+G82+H82+I82+J82+K82+L82+M82+N82+O82</f>
        <v>30</v>
      </c>
      <c r="Q81" s="257"/>
      <c r="R81" s="257"/>
      <c r="S81" s="227" t="s">
        <v>408</v>
      </c>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222"/>
      <c r="BP81" s="222"/>
      <c r="BQ81" s="222"/>
      <c r="BR81" s="222"/>
      <c r="BS81" s="222"/>
      <c r="BT81" s="222"/>
      <c r="BU81" s="222"/>
      <c r="BV81" s="222"/>
      <c r="BW81" s="222"/>
      <c r="BX81" s="222"/>
      <c r="BY81" s="222"/>
      <c r="BZ81" s="222"/>
      <c r="CA81" s="222"/>
      <c r="CB81" s="222"/>
      <c r="CC81" s="222"/>
      <c r="CD81" s="222"/>
      <c r="CE81" s="222"/>
      <c r="CF81" s="222"/>
      <c r="CG81" s="222"/>
      <c r="CH81" s="222"/>
      <c r="CI81" s="222"/>
      <c r="CJ81" s="222"/>
      <c r="CK81" s="222"/>
      <c r="CL81" s="222"/>
      <c r="CM81" s="222"/>
      <c r="CN81" s="222"/>
      <c r="CO81" s="222"/>
      <c r="CP81" s="222"/>
      <c r="CQ81" s="222"/>
      <c r="CR81" s="222"/>
      <c r="CS81" s="222"/>
      <c r="CT81" s="222"/>
      <c r="CU81" s="222"/>
      <c r="CV81" s="222"/>
      <c r="CW81" s="222"/>
      <c r="CX81" s="222"/>
      <c r="CY81" s="222"/>
      <c r="CZ81" s="222"/>
      <c r="DA81" s="222"/>
      <c r="DB81" s="222"/>
      <c r="DC81" s="222"/>
      <c r="DD81" s="222"/>
      <c r="DE81" s="222"/>
      <c r="DF81" s="222"/>
      <c r="DG81" s="222"/>
      <c r="DH81" s="222"/>
      <c r="DI81" s="222"/>
      <c r="DJ81" s="222"/>
      <c r="DK81" s="222"/>
      <c r="DL81" s="222"/>
      <c r="DM81" s="222"/>
      <c r="DN81" s="222"/>
      <c r="DO81" s="222"/>
      <c r="DP81" s="222"/>
      <c r="DQ81" s="222"/>
      <c r="DR81" s="222"/>
      <c r="DS81" s="222"/>
      <c r="DT81" s="222"/>
      <c r="DU81" s="222"/>
      <c r="DV81" s="222"/>
      <c r="DW81" s="222"/>
      <c r="DX81" s="222"/>
      <c r="DY81" s="222"/>
    </row>
    <row r="82" spans="1:129" s="261" customFormat="1" ht="60" customHeight="1" x14ac:dyDescent="0.25">
      <c r="A82" s="68" t="s">
        <v>489</v>
      </c>
      <c r="B82" s="68" t="s">
        <v>490</v>
      </c>
      <c r="C82" s="234" t="s">
        <v>491</v>
      </c>
      <c r="D82" s="259">
        <v>2</v>
      </c>
      <c r="E82" s="259">
        <v>3</v>
      </c>
      <c r="F82" s="233">
        <v>3</v>
      </c>
      <c r="G82" s="259">
        <v>3</v>
      </c>
      <c r="H82" s="259">
        <v>3</v>
      </c>
      <c r="I82" s="259">
        <v>3</v>
      </c>
      <c r="J82" s="233">
        <v>2</v>
      </c>
      <c r="K82" s="259">
        <v>3</v>
      </c>
      <c r="L82" s="233">
        <v>3</v>
      </c>
      <c r="M82" s="259">
        <v>3</v>
      </c>
      <c r="N82" s="259">
        <v>1</v>
      </c>
      <c r="O82" s="233">
        <v>1</v>
      </c>
      <c r="P82" s="230">
        <f>'[4]Presupuesto 2022'!E85</f>
        <v>100000</v>
      </c>
      <c r="Q82" s="66"/>
      <c r="R82" s="66"/>
      <c r="S82" s="227" t="s">
        <v>408</v>
      </c>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c r="AY82" s="260"/>
      <c r="AZ82" s="260"/>
      <c r="BA82" s="260"/>
      <c r="BB82" s="260"/>
      <c r="BC82" s="260"/>
      <c r="BD82" s="260"/>
      <c r="BE82" s="260"/>
      <c r="BF82" s="260"/>
      <c r="BG82" s="260"/>
      <c r="BH82" s="260"/>
      <c r="BI82" s="260"/>
      <c r="BJ82" s="260"/>
      <c r="BK82" s="260"/>
      <c r="BL82" s="260"/>
      <c r="BM82" s="260"/>
      <c r="BN82" s="260"/>
      <c r="BO82" s="260"/>
      <c r="BP82" s="260"/>
      <c r="BQ82" s="260"/>
      <c r="BR82" s="260"/>
      <c r="BS82" s="260"/>
      <c r="BT82" s="260"/>
      <c r="BU82" s="260"/>
      <c r="BV82" s="260"/>
      <c r="BW82" s="260"/>
      <c r="BX82" s="260"/>
      <c r="BY82" s="260"/>
      <c r="BZ82" s="260"/>
      <c r="CA82" s="260"/>
      <c r="CB82" s="260"/>
      <c r="CC82" s="260"/>
      <c r="CD82" s="260"/>
      <c r="CE82" s="260"/>
      <c r="CF82" s="260"/>
      <c r="CG82" s="260"/>
      <c r="CH82" s="260"/>
      <c r="CI82" s="260"/>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0"/>
      <c r="DF82" s="260"/>
      <c r="DG82" s="260"/>
      <c r="DH82" s="260"/>
      <c r="DI82" s="260"/>
      <c r="DJ82" s="260"/>
      <c r="DK82" s="260"/>
      <c r="DL82" s="260"/>
      <c r="DM82" s="260"/>
      <c r="DN82" s="260"/>
      <c r="DO82" s="260"/>
      <c r="DP82" s="260"/>
      <c r="DQ82" s="260"/>
      <c r="DR82" s="260"/>
      <c r="DS82" s="260"/>
      <c r="DT82" s="260"/>
      <c r="DU82" s="260"/>
      <c r="DV82" s="260"/>
      <c r="DW82" s="260"/>
      <c r="DX82" s="260"/>
      <c r="DY82" s="260"/>
    </row>
    <row r="83" spans="1:129" s="261" customFormat="1" ht="60" customHeight="1" x14ac:dyDescent="0.25">
      <c r="A83" s="68" t="s">
        <v>492</v>
      </c>
      <c r="B83" s="68" t="s">
        <v>493</v>
      </c>
      <c r="C83" s="234" t="s">
        <v>494</v>
      </c>
      <c r="D83" s="259">
        <v>2</v>
      </c>
      <c r="E83" s="259">
        <v>3</v>
      </c>
      <c r="F83" s="233">
        <v>3</v>
      </c>
      <c r="G83" s="259">
        <v>3</v>
      </c>
      <c r="H83" s="259">
        <v>3</v>
      </c>
      <c r="I83" s="259">
        <v>3</v>
      </c>
      <c r="J83" s="233">
        <v>2</v>
      </c>
      <c r="K83" s="259">
        <v>3</v>
      </c>
      <c r="L83" s="233">
        <v>3</v>
      </c>
      <c r="M83" s="259">
        <v>3</v>
      </c>
      <c r="N83" s="259">
        <v>1</v>
      </c>
      <c r="O83" s="233">
        <v>1</v>
      </c>
      <c r="P83" s="230">
        <f>'[4]Presupuesto 2022'!E95</f>
        <v>75000</v>
      </c>
      <c r="Q83" s="66"/>
      <c r="R83" s="66"/>
      <c r="S83" s="227" t="s">
        <v>408</v>
      </c>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BB83" s="260"/>
      <c r="BC83" s="260"/>
      <c r="BD83" s="260"/>
      <c r="BE83" s="260"/>
      <c r="BF83" s="260"/>
      <c r="BG83" s="260"/>
      <c r="BH83" s="260"/>
      <c r="BI83" s="260"/>
      <c r="BJ83" s="260"/>
      <c r="BK83" s="260"/>
      <c r="BL83" s="260"/>
      <c r="BM83" s="260"/>
      <c r="BN83" s="260"/>
      <c r="BO83" s="260"/>
      <c r="BP83" s="260"/>
      <c r="BQ83" s="260"/>
      <c r="BR83" s="260"/>
      <c r="BS83" s="260"/>
      <c r="BT83" s="260"/>
      <c r="BU83" s="260"/>
      <c r="BV83" s="260"/>
      <c r="BW83" s="260"/>
      <c r="BX83" s="260"/>
      <c r="BY83" s="260"/>
      <c r="BZ83" s="260"/>
      <c r="CA83" s="260"/>
      <c r="CB83" s="260"/>
      <c r="CC83" s="260"/>
      <c r="CD83" s="260"/>
      <c r="CE83" s="260"/>
      <c r="CF83" s="260"/>
      <c r="CG83" s="260"/>
      <c r="CH83" s="260"/>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0"/>
      <c r="DF83" s="260"/>
      <c r="DG83" s="260"/>
      <c r="DH83" s="260"/>
      <c r="DI83" s="260"/>
      <c r="DJ83" s="260"/>
      <c r="DK83" s="260"/>
      <c r="DL83" s="260"/>
      <c r="DM83" s="260"/>
      <c r="DN83" s="260"/>
      <c r="DO83" s="260"/>
      <c r="DP83" s="260"/>
      <c r="DQ83" s="260"/>
      <c r="DR83" s="260"/>
      <c r="DS83" s="260"/>
      <c r="DT83" s="260"/>
      <c r="DU83" s="260"/>
      <c r="DV83" s="260"/>
      <c r="DW83" s="260"/>
      <c r="DX83" s="260"/>
      <c r="DY83" s="260"/>
    </row>
    <row r="84" spans="1:129" s="261" customFormat="1" ht="60" customHeight="1" x14ac:dyDescent="0.25">
      <c r="A84" s="68" t="s">
        <v>495</v>
      </c>
      <c r="B84" s="68" t="s">
        <v>496</v>
      </c>
      <c r="C84" s="234" t="s">
        <v>497</v>
      </c>
      <c r="D84" s="250"/>
      <c r="E84" s="250"/>
      <c r="F84" s="233">
        <v>1</v>
      </c>
      <c r="G84" s="259">
        <v>1</v>
      </c>
      <c r="H84" s="259">
        <v>1</v>
      </c>
      <c r="I84" s="259">
        <v>1</v>
      </c>
      <c r="J84" s="233">
        <v>1</v>
      </c>
      <c r="K84" s="259">
        <v>1</v>
      </c>
      <c r="L84" s="233">
        <v>1</v>
      </c>
      <c r="M84" s="259">
        <v>1</v>
      </c>
      <c r="N84" s="259">
        <v>1</v>
      </c>
      <c r="O84" s="233">
        <v>1</v>
      </c>
      <c r="P84" s="230">
        <f>'[4]Presupuesto 2022'!E105</f>
        <v>125000</v>
      </c>
      <c r="Q84" s="66"/>
      <c r="R84" s="66"/>
      <c r="S84" s="227" t="s">
        <v>408</v>
      </c>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c r="AU84" s="260"/>
      <c r="AV84" s="260"/>
      <c r="AW84" s="260"/>
      <c r="AX84" s="260"/>
      <c r="AY84" s="260"/>
      <c r="AZ84" s="260"/>
      <c r="BA84" s="260"/>
      <c r="BB84" s="260"/>
      <c r="BC84" s="260"/>
      <c r="BD84" s="260"/>
      <c r="BE84" s="260"/>
      <c r="BF84" s="260"/>
      <c r="BG84" s="260"/>
      <c r="BH84" s="260"/>
      <c r="BI84" s="260"/>
      <c r="BJ84" s="260"/>
      <c r="BK84" s="260"/>
      <c r="BL84" s="260"/>
      <c r="BM84" s="260"/>
      <c r="BN84" s="260"/>
      <c r="BO84" s="260"/>
      <c r="BP84" s="260"/>
      <c r="BQ84" s="260"/>
      <c r="BR84" s="260"/>
      <c r="BS84" s="260"/>
      <c r="BT84" s="260"/>
      <c r="BU84" s="260"/>
      <c r="BV84" s="260"/>
      <c r="BW84" s="260"/>
      <c r="BX84" s="260"/>
      <c r="BY84" s="260"/>
      <c r="BZ84" s="260"/>
      <c r="CA84" s="260"/>
      <c r="CB84" s="260"/>
      <c r="CC84" s="260"/>
      <c r="CD84" s="260"/>
      <c r="CE84" s="260"/>
      <c r="CF84" s="260"/>
      <c r="CG84" s="260"/>
      <c r="CH84" s="260"/>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0"/>
      <c r="DF84" s="260"/>
      <c r="DG84" s="260"/>
      <c r="DH84" s="260"/>
      <c r="DI84" s="260"/>
      <c r="DJ84" s="260"/>
      <c r="DK84" s="260"/>
      <c r="DL84" s="260"/>
      <c r="DM84" s="260"/>
      <c r="DN84" s="260"/>
      <c r="DO84" s="260"/>
      <c r="DP84" s="260"/>
      <c r="DQ84" s="260"/>
      <c r="DR84" s="260"/>
      <c r="DS84" s="260"/>
      <c r="DT84" s="260"/>
      <c r="DU84" s="260"/>
      <c r="DV84" s="260"/>
      <c r="DW84" s="260"/>
      <c r="DX84" s="260"/>
      <c r="DY84" s="260"/>
    </row>
    <row r="85" spans="1:129" s="261" customFormat="1" ht="60" customHeight="1" x14ac:dyDescent="0.25">
      <c r="A85" s="68" t="s">
        <v>498</v>
      </c>
      <c r="B85" s="68" t="s">
        <v>499</v>
      </c>
      <c r="C85" s="234" t="s">
        <v>500</v>
      </c>
      <c r="D85" s="239"/>
      <c r="E85" s="250"/>
      <c r="F85" s="259">
        <v>1</v>
      </c>
      <c r="G85" s="259"/>
      <c r="H85" s="233">
        <v>1</v>
      </c>
      <c r="I85" s="259">
        <v>1</v>
      </c>
      <c r="J85" s="233">
        <v>1</v>
      </c>
      <c r="K85" s="259">
        <v>1</v>
      </c>
      <c r="L85" s="259">
        <v>1</v>
      </c>
      <c r="M85" s="233">
        <v>1</v>
      </c>
      <c r="N85" s="233">
        <v>1</v>
      </c>
      <c r="O85" s="250"/>
      <c r="P85" s="230">
        <f>'[4]Presupuesto 2022'!E115</f>
        <v>62960</v>
      </c>
      <c r="Q85" s="66"/>
      <c r="R85" s="66"/>
      <c r="S85" s="227" t="s">
        <v>408</v>
      </c>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c r="AV85" s="260"/>
      <c r="AW85" s="260"/>
      <c r="AX85" s="260"/>
      <c r="AY85" s="260"/>
      <c r="AZ85" s="260"/>
      <c r="BA85" s="260"/>
      <c r="BB85" s="260"/>
      <c r="BC85" s="260"/>
      <c r="BD85" s="260"/>
      <c r="BE85" s="260"/>
      <c r="BF85" s="260"/>
      <c r="BG85" s="260"/>
      <c r="BH85" s="260"/>
      <c r="BI85" s="260"/>
      <c r="BJ85" s="260"/>
      <c r="BK85" s="260"/>
      <c r="BL85" s="260"/>
      <c r="BM85" s="260"/>
      <c r="BN85" s="260"/>
      <c r="BO85" s="260"/>
      <c r="BP85" s="260"/>
      <c r="BQ85" s="260"/>
      <c r="BR85" s="260"/>
      <c r="BS85" s="260"/>
      <c r="BT85" s="260"/>
      <c r="BU85" s="260"/>
      <c r="BV85" s="260"/>
      <c r="BW85" s="260"/>
      <c r="BX85" s="260"/>
      <c r="BY85" s="260"/>
      <c r="BZ85" s="260"/>
      <c r="CA85" s="260"/>
      <c r="CB85" s="260"/>
      <c r="CC85" s="260"/>
      <c r="CD85" s="260"/>
      <c r="CE85" s="260"/>
      <c r="CF85" s="260"/>
      <c r="CG85" s="260"/>
      <c r="CH85" s="260"/>
      <c r="CI85" s="260"/>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0"/>
      <c r="DF85" s="260"/>
      <c r="DG85" s="260"/>
      <c r="DH85" s="260"/>
      <c r="DI85" s="260"/>
      <c r="DJ85" s="260"/>
      <c r="DK85" s="260"/>
      <c r="DL85" s="260"/>
      <c r="DM85" s="260"/>
      <c r="DN85" s="260"/>
      <c r="DO85" s="260"/>
      <c r="DP85" s="260"/>
      <c r="DQ85" s="260"/>
      <c r="DR85" s="260"/>
      <c r="DS85" s="260"/>
      <c r="DT85" s="260"/>
      <c r="DU85" s="260"/>
      <c r="DV85" s="260"/>
      <c r="DW85" s="260"/>
      <c r="DX85" s="260"/>
      <c r="DY85" s="260"/>
    </row>
    <row r="86" spans="1:129" s="261" customFormat="1" ht="60" customHeight="1" x14ac:dyDescent="0.25">
      <c r="A86" s="68" t="s">
        <v>501</v>
      </c>
      <c r="B86" s="225" t="s">
        <v>502</v>
      </c>
      <c r="C86" s="250" t="s">
        <v>503</v>
      </c>
      <c r="D86" s="68"/>
      <c r="E86" s="68"/>
      <c r="F86" s="239"/>
      <c r="G86" s="225"/>
      <c r="H86" s="233">
        <v>3</v>
      </c>
      <c r="I86" s="259">
        <v>3</v>
      </c>
      <c r="J86" s="233">
        <v>4</v>
      </c>
      <c r="K86" s="225"/>
      <c r="L86" s="239"/>
      <c r="M86" s="225"/>
      <c r="N86" s="225"/>
      <c r="O86" s="239"/>
      <c r="P86" s="230">
        <f>'[4]Presupuesto 2022'!E124</f>
        <v>25420</v>
      </c>
      <c r="Q86" s="66"/>
      <c r="R86" s="66"/>
      <c r="S86" s="227"/>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0"/>
      <c r="BH86" s="260"/>
      <c r="BI86" s="260"/>
      <c r="BJ86" s="260"/>
      <c r="BK86" s="260"/>
      <c r="BL86" s="260"/>
      <c r="BM86" s="260"/>
      <c r="BN86" s="260"/>
      <c r="BO86" s="260"/>
      <c r="BP86" s="260"/>
      <c r="BQ86" s="260"/>
      <c r="BR86" s="260"/>
      <c r="BS86" s="260"/>
      <c r="BT86" s="260"/>
      <c r="BU86" s="260"/>
      <c r="BV86" s="260"/>
      <c r="BW86" s="260"/>
      <c r="BX86" s="260"/>
      <c r="BY86" s="260"/>
      <c r="BZ86" s="260"/>
      <c r="CA86" s="260"/>
      <c r="CB86" s="260"/>
      <c r="CC86" s="260"/>
      <c r="CD86" s="260"/>
      <c r="CE86" s="260"/>
      <c r="CF86" s="260"/>
      <c r="CG86" s="260"/>
      <c r="CH86" s="260"/>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0"/>
      <c r="DF86" s="260"/>
      <c r="DG86" s="260"/>
      <c r="DH86" s="260"/>
      <c r="DI86" s="260"/>
      <c r="DJ86" s="260"/>
      <c r="DK86" s="260"/>
      <c r="DL86" s="260"/>
      <c r="DM86" s="260"/>
      <c r="DN86" s="260"/>
      <c r="DO86" s="260"/>
      <c r="DP86" s="260"/>
      <c r="DQ86" s="260"/>
      <c r="DR86" s="260"/>
      <c r="DS86" s="260"/>
      <c r="DT86" s="260"/>
      <c r="DU86" s="260"/>
      <c r="DV86" s="260"/>
      <c r="DW86" s="260"/>
      <c r="DX86" s="260"/>
      <c r="DY86" s="260"/>
    </row>
    <row r="87" spans="1:129" s="266" customFormat="1" ht="45.75" customHeight="1" x14ac:dyDescent="0.25">
      <c r="A87" s="262" t="s">
        <v>504</v>
      </c>
      <c r="B87" s="262" t="s">
        <v>505</v>
      </c>
      <c r="C87" s="263" t="s">
        <v>506</v>
      </c>
      <c r="D87" s="68"/>
      <c r="E87" s="264"/>
      <c r="F87" s="233"/>
      <c r="G87" s="264"/>
      <c r="H87" s="264"/>
      <c r="I87" s="233"/>
      <c r="J87" s="264"/>
      <c r="K87" s="264"/>
      <c r="L87" s="239"/>
      <c r="M87" s="225"/>
      <c r="N87" s="225"/>
      <c r="O87" s="239"/>
      <c r="P87" s="66"/>
      <c r="Q87" s="66"/>
      <c r="R87" s="66"/>
      <c r="S87" s="227" t="s">
        <v>408</v>
      </c>
      <c r="T87" s="265"/>
      <c r="U87" s="265"/>
      <c r="V87" s="265"/>
      <c r="W87" s="265"/>
      <c r="X87" s="265"/>
      <c r="Y87" s="265"/>
      <c r="Z87" s="265"/>
      <c r="AA87" s="265"/>
      <c r="AB87" s="265"/>
      <c r="AC87" s="265"/>
      <c r="AD87" s="265"/>
      <c r="AE87" s="265"/>
      <c r="AF87" s="265"/>
      <c r="AG87" s="265"/>
      <c r="AH87" s="265"/>
      <c r="AI87" s="265"/>
      <c r="AJ87" s="265"/>
      <c r="AK87" s="265"/>
      <c r="AL87" s="265"/>
      <c r="AM87" s="265"/>
      <c r="AN87" s="265"/>
      <c r="AO87" s="265"/>
      <c r="AP87" s="265"/>
      <c r="AQ87" s="265"/>
      <c r="AR87" s="265"/>
      <c r="AS87" s="265"/>
      <c r="AT87" s="265"/>
      <c r="AU87" s="265"/>
      <c r="AV87" s="265"/>
      <c r="AW87" s="265"/>
      <c r="AX87" s="265"/>
      <c r="AY87" s="265"/>
      <c r="AZ87" s="265"/>
      <c r="BA87" s="265"/>
      <c r="BB87" s="265"/>
      <c r="BC87" s="265"/>
      <c r="BD87" s="265"/>
      <c r="BE87" s="265"/>
      <c r="BF87" s="265"/>
      <c r="BG87" s="265"/>
      <c r="BH87" s="265"/>
      <c r="BI87" s="265"/>
      <c r="BJ87" s="265"/>
      <c r="BK87" s="265"/>
      <c r="BL87" s="265"/>
      <c r="BM87" s="265"/>
      <c r="BN87" s="265"/>
      <c r="BO87" s="265"/>
      <c r="BP87" s="265"/>
      <c r="BQ87" s="265"/>
      <c r="BR87" s="265"/>
      <c r="BS87" s="265"/>
      <c r="BT87" s="265"/>
      <c r="BU87" s="265"/>
      <c r="BV87" s="265"/>
      <c r="BW87" s="265"/>
      <c r="BX87" s="265"/>
      <c r="BY87" s="265"/>
      <c r="BZ87" s="265"/>
      <c r="CA87" s="265"/>
      <c r="CB87" s="265"/>
      <c r="CC87" s="265"/>
      <c r="CD87" s="265"/>
      <c r="CE87" s="265"/>
      <c r="CF87" s="265"/>
      <c r="CG87" s="265"/>
      <c r="CH87" s="265"/>
      <c r="CI87" s="265"/>
      <c r="CJ87" s="265"/>
      <c r="CK87" s="265"/>
      <c r="CL87" s="265"/>
      <c r="CM87" s="265"/>
      <c r="CN87" s="265"/>
      <c r="CO87" s="265"/>
      <c r="CP87" s="265"/>
      <c r="CQ87" s="265"/>
      <c r="CR87" s="265"/>
      <c r="CS87" s="265"/>
      <c r="CT87" s="265"/>
      <c r="CU87" s="265"/>
      <c r="CV87" s="265"/>
      <c r="CW87" s="265"/>
      <c r="CX87" s="265"/>
      <c r="CY87" s="265"/>
      <c r="CZ87" s="265"/>
      <c r="DA87" s="265"/>
      <c r="DB87" s="265"/>
      <c r="DC87" s="265"/>
      <c r="DD87" s="265"/>
      <c r="DE87" s="265"/>
      <c r="DF87" s="265"/>
      <c r="DG87" s="265"/>
      <c r="DH87" s="265"/>
      <c r="DI87" s="265"/>
      <c r="DJ87" s="265"/>
      <c r="DK87" s="265"/>
      <c r="DL87" s="265"/>
      <c r="DM87" s="265"/>
      <c r="DN87" s="265"/>
      <c r="DO87" s="265"/>
      <c r="DP87" s="265"/>
      <c r="DQ87" s="265"/>
      <c r="DR87" s="265"/>
      <c r="DS87" s="265"/>
      <c r="DT87" s="265"/>
      <c r="DU87" s="265"/>
      <c r="DV87" s="265"/>
      <c r="DW87" s="265"/>
      <c r="DX87" s="265"/>
      <c r="DY87" s="265"/>
    </row>
    <row r="88" spans="1:129" s="269" customFormat="1" ht="75" customHeight="1" x14ac:dyDescent="0.25">
      <c r="A88" s="262" t="s">
        <v>507</v>
      </c>
      <c r="B88" s="55" t="s">
        <v>508</v>
      </c>
      <c r="C88" s="267" t="s">
        <v>509</v>
      </c>
      <c r="D88" s="233">
        <v>1</v>
      </c>
      <c r="E88" s="259">
        <v>1</v>
      </c>
      <c r="F88" s="233">
        <v>1</v>
      </c>
      <c r="G88" s="233">
        <v>1</v>
      </c>
      <c r="H88" s="259">
        <v>1</v>
      </c>
      <c r="I88" s="233">
        <v>1</v>
      </c>
      <c r="J88" s="233">
        <v>1</v>
      </c>
      <c r="K88" s="259">
        <v>1</v>
      </c>
      <c r="L88" s="233">
        <v>1</v>
      </c>
      <c r="M88" s="233">
        <v>1</v>
      </c>
      <c r="N88" s="259">
        <v>1</v>
      </c>
      <c r="O88" s="233">
        <v>1</v>
      </c>
      <c r="P88" s="61"/>
      <c r="Q88" s="61"/>
      <c r="R88" s="61"/>
      <c r="S88" s="227" t="s">
        <v>408</v>
      </c>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c r="AX88" s="268"/>
      <c r="AY88" s="268"/>
      <c r="AZ88" s="268"/>
      <c r="BA88" s="268"/>
      <c r="BB88" s="268"/>
      <c r="BC88" s="268"/>
      <c r="BD88" s="268"/>
      <c r="BE88" s="268"/>
      <c r="BF88" s="268"/>
      <c r="BG88" s="268"/>
      <c r="BH88" s="268"/>
      <c r="BI88" s="268"/>
      <c r="BJ88" s="268"/>
      <c r="BK88" s="268"/>
      <c r="BL88" s="268"/>
      <c r="BM88" s="268"/>
      <c r="BN88" s="268"/>
      <c r="BO88" s="268"/>
      <c r="BP88" s="268"/>
      <c r="BQ88" s="268"/>
      <c r="BR88" s="268"/>
      <c r="BS88" s="268"/>
      <c r="BT88" s="268"/>
      <c r="BU88" s="268"/>
      <c r="BV88" s="268"/>
      <c r="BW88" s="268"/>
      <c r="BX88" s="268"/>
      <c r="BY88" s="268"/>
      <c r="BZ88" s="268"/>
      <c r="CA88" s="268"/>
      <c r="CB88" s="268"/>
      <c r="CC88" s="268"/>
      <c r="CD88" s="268"/>
      <c r="CE88" s="268"/>
      <c r="CF88" s="268"/>
      <c r="CG88" s="268"/>
      <c r="CH88" s="268"/>
      <c r="CI88" s="268"/>
      <c r="CJ88" s="268"/>
      <c r="CK88" s="268"/>
      <c r="CL88" s="268"/>
      <c r="CM88" s="268"/>
      <c r="CN88" s="268"/>
      <c r="CO88" s="268"/>
      <c r="CP88" s="268"/>
      <c r="CQ88" s="268"/>
      <c r="CR88" s="268"/>
      <c r="CS88" s="268"/>
      <c r="CT88" s="268"/>
      <c r="CU88" s="268"/>
      <c r="CV88" s="268"/>
      <c r="CW88" s="268"/>
      <c r="CX88" s="268"/>
      <c r="CY88" s="268"/>
      <c r="CZ88" s="268"/>
      <c r="DA88" s="268"/>
      <c r="DB88" s="268"/>
      <c r="DC88" s="268"/>
      <c r="DD88" s="268"/>
      <c r="DE88" s="268"/>
      <c r="DF88" s="268"/>
      <c r="DG88" s="268"/>
      <c r="DH88" s="268"/>
      <c r="DI88" s="268"/>
      <c r="DJ88" s="268"/>
      <c r="DK88" s="268"/>
      <c r="DL88" s="268"/>
      <c r="DM88" s="268"/>
      <c r="DN88" s="268"/>
      <c r="DO88" s="268"/>
      <c r="DP88" s="268"/>
      <c r="DQ88" s="268"/>
      <c r="DR88" s="268"/>
      <c r="DS88" s="268"/>
      <c r="DT88" s="268"/>
      <c r="DU88" s="268"/>
      <c r="DV88" s="268"/>
      <c r="DW88" s="268"/>
      <c r="DX88" s="268"/>
      <c r="DY88" s="268"/>
    </row>
    <row r="89" spans="1:129" ht="45.6" customHeight="1" x14ac:dyDescent="0.25">
      <c r="A89" s="242" t="s">
        <v>510</v>
      </c>
      <c r="B89" s="224" t="s">
        <v>511</v>
      </c>
      <c r="C89" s="258" t="s">
        <v>512</v>
      </c>
      <c r="D89" s="247"/>
      <c r="E89" s="247"/>
      <c r="F89" s="245"/>
      <c r="G89" s="245"/>
      <c r="H89" s="259">
        <v>1</v>
      </c>
      <c r="I89" s="247"/>
      <c r="J89" s="247"/>
      <c r="K89" s="247"/>
      <c r="L89" s="247"/>
      <c r="M89" s="254"/>
      <c r="N89" s="254"/>
      <c r="O89" s="254"/>
      <c r="P89" s="270"/>
      <c r="Q89" s="257"/>
      <c r="R89" s="254"/>
      <c r="S89" s="227" t="s">
        <v>408</v>
      </c>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268"/>
      <c r="BD89" s="268"/>
      <c r="BE89" s="268"/>
      <c r="BF89" s="268"/>
      <c r="BG89" s="268"/>
      <c r="BH89" s="268"/>
      <c r="BI89" s="268"/>
      <c r="BJ89" s="268"/>
      <c r="BK89" s="268"/>
      <c r="BL89" s="268"/>
      <c r="BM89" s="268"/>
      <c r="BN89" s="268"/>
      <c r="BO89" s="268"/>
      <c r="BP89" s="268"/>
      <c r="BQ89" s="268"/>
      <c r="BR89" s="268"/>
      <c r="BS89" s="268"/>
      <c r="BT89" s="268"/>
      <c r="BU89" s="268"/>
      <c r="BV89" s="268"/>
      <c r="BW89" s="268"/>
      <c r="BX89" s="268"/>
      <c r="BY89" s="268"/>
      <c r="BZ89" s="268"/>
      <c r="CA89" s="268"/>
      <c r="CB89" s="268"/>
      <c r="CC89" s="268"/>
      <c r="CD89" s="268"/>
      <c r="CE89" s="268"/>
      <c r="CF89" s="268"/>
      <c r="CG89" s="268"/>
      <c r="CH89" s="268"/>
      <c r="CI89" s="268"/>
      <c r="CJ89" s="268"/>
      <c r="CK89" s="268"/>
      <c r="CL89" s="268"/>
      <c r="CM89" s="268"/>
      <c r="CN89" s="268"/>
      <c r="CO89" s="268"/>
      <c r="CP89" s="268"/>
      <c r="CQ89" s="268"/>
      <c r="CR89" s="268"/>
      <c r="CS89" s="268"/>
      <c r="CT89" s="268"/>
      <c r="CU89" s="268"/>
      <c r="CV89" s="268"/>
      <c r="CW89" s="268"/>
      <c r="CX89" s="268"/>
      <c r="CY89" s="268"/>
      <c r="CZ89" s="268"/>
      <c r="DA89" s="268"/>
      <c r="DB89" s="268"/>
      <c r="DC89" s="268"/>
      <c r="DD89" s="268"/>
      <c r="DE89" s="268"/>
      <c r="DF89" s="268"/>
      <c r="DG89" s="268"/>
      <c r="DH89" s="268"/>
      <c r="DI89" s="268"/>
      <c r="DJ89" s="268"/>
      <c r="DK89" s="268"/>
      <c r="DL89" s="268"/>
      <c r="DM89" s="268"/>
      <c r="DN89" s="268"/>
      <c r="DO89" s="268"/>
      <c r="DP89" s="268"/>
      <c r="DQ89" s="268"/>
      <c r="DR89" s="268"/>
      <c r="DS89" s="268"/>
      <c r="DT89" s="268"/>
      <c r="DU89" s="268"/>
      <c r="DV89" s="268"/>
      <c r="DW89" s="268"/>
      <c r="DX89" s="268"/>
      <c r="DY89" s="268"/>
    </row>
    <row r="90" spans="1:129" ht="52.9" customHeight="1" x14ac:dyDescent="0.25">
      <c r="A90" s="242" t="s">
        <v>513</v>
      </c>
      <c r="B90" s="224" t="s">
        <v>514</v>
      </c>
      <c r="C90" s="258" t="s">
        <v>512</v>
      </c>
      <c r="D90" s="247"/>
      <c r="E90" s="247"/>
      <c r="F90" s="245"/>
      <c r="G90" s="245"/>
      <c r="H90" s="259">
        <v>1</v>
      </c>
      <c r="I90" s="247"/>
      <c r="J90" s="247"/>
      <c r="K90" s="247"/>
      <c r="L90" s="247"/>
      <c r="M90" s="254"/>
      <c r="N90" s="254"/>
      <c r="O90" s="254"/>
      <c r="P90" s="270"/>
      <c r="Q90" s="257"/>
      <c r="R90" s="254"/>
      <c r="S90" s="227" t="s">
        <v>408</v>
      </c>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c r="CJ90" s="268"/>
      <c r="CK90" s="268"/>
      <c r="CL90" s="268"/>
      <c r="CM90" s="268"/>
      <c r="CN90" s="268"/>
      <c r="CO90" s="268"/>
      <c r="CP90" s="268"/>
      <c r="CQ90" s="268"/>
      <c r="CR90" s="268"/>
      <c r="CS90" s="268"/>
      <c r="CT90" s="268"/>
      <c r="CU90" s="268"/>
      <c r="CV90" s="268"/>
      <c r="CW90" s="268"/>
      <c r="CX90" s="268"/>
      <c r="CY90" s="268"/>
      <c r="CZ90" s="268"/>
      <c r="DA90" s="268"/>
      <c r="DB90" s="268"/>
      <c r="DC90" s="268"/>
      <c r="DD90" s="268"/>
      <c r="DE90" s="268"/>
      <c r="DF90" s="268"/>
      <c r="DG90" s="268"/>
      <c r="DH90" s="268"/>
      <c r="DI90" s="268"/>
      <c r="DJ90" s="268"/>
      <c r="DK90" s="268"/>
      <c r="DL90" s="268"/>
      <c r="DM90" s="268"/>
      <c r="DN90" s="268"/>
      <c r="DO90" s="268"/>
      <c r="DP90" s="268"/>
      <c r="DQ90" s="268"/>
      <c r="DR90" s="268"/>
      <c r="DS90" s="268"/>
      <c r="DT90" s="268"/>
      <c r="DU90" s="268"/>
      <c r="DV90" s="268"/>
      <c r="DW90" s="268"/>
      <c r="DX90" s="268"/>
      <c r="DY90" s="268"/>
    </row>
    <row r="91" spans="1:129" ht="50.45" customHeight="1" x14ac:dyDescent="0.25">
      <c r="A91" s="242" t="s">
        <v>515</v>
      </c>
      <c r="B91" s="224" t="s">
        <v>516</v>
      </c>
      <c r="C91" s="271" t="s">
        <v>517</v>
      </c>
      <c r="D91" s="61"/>
      <c r="E91" s="61"/>
      <c r="F91" s="61"/>
      <c r="G91" s="259">
        <v>1</v>
      </c>
      <c r="H91" s="61"/>
      <c r="I91" s="61"/>
      <c r="J91" s="61"/>
      <c r="K91" s="61"/>
      <c r="L91" s="61"/>
      <c r="M91" s="61"/>
      <c r="N91" s="61"/>
      <c r="O91" s="61"/>
      <c r="P91" s="61"/>
      <c r="Q91" s="61"/>
      <c r="R91" s="61"/>
      <c r="S91" s="227" t="s">
        <v>408</v>
      </c>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68"/>
      <c r="CM91" s="268"/>
      <c r="CN91" s="268"/>
      <c r="CO91" s="268"/>
      <c r="CP91" s="268"/>
      <c r="CQ91" s="268"/>
      <c r="CR91" s="268"/>
      <c r="CS91" s="268"/>
      <c r="CT91" s="268"/>
      <c r="CU91" s="268"/>
      <c r="CV91" s="268"/>
      <c r="CW91" s="268"/>
      <c r="CX91" s="268"/>
      <c r="CY91" s="268"/>
      <c r="CZ91" s="268"/>
      <c r="DA91" s="268"/>
      <c r="DB91" s="268"/>
      <c r="DC91" s="268"/>
      <c r="DD91" s="268"/>
      <c r="DE91" s="268"/>
      <c r="DF91" s="268"/>
      <c r="DG91" s="268"/>
      <c r="DH91" s="268"/>
      <c r="DI91" s="268"/>
      <c r="DJ91" s="268"/>
      <c r="DK91" s="268"/>
      <c r="DL91" s="268"/>
      <c r="DM91" s="268"/>
      <c r="DN91" s="268"/>
      <c r="DO91" s="268"/>
      <c r="DP91" s="268"/>
      <c r="DQ91" s="268"/>
      <c r="DR91" s="268"/>
      <c r="DS91" s="268"/>
      <c r="DT91" s="268"/>
      <c r="DU91" s="268"/>
      <c r="DV91" s="268"/>
      <c r="DW91" s="268"/>
      <c r="DX91" s="268"/>
      <c r="DY91" s="268"/>
    </row>
    <row r="92" spans="1:129" ht="27.6" customHeight="1" x14ac:dyDescent="0.25">
      <c r="A92" s="1407" t="s">
        <v>178</v>
      </c>
      <c r="B92" s="1407"/>
      <c r="C92" s="1407"/>
      <c r="D92" s="1407"/>
      <c r="E92" s="1407"/>
      <c r="F92" s="1407"/>
      <c r="G92" s="1407"/>
      <c r="H92" s="1407"/>
      <c r="I92" s="1407"/>
      <c r="J92" s="1407"/>
      <c r="K92" s="1407"/>
      <c r="L92" s="1407"/>
      <c r="M92" s="1407"/>
      <c r="N92" s="1407"/>
      <c r="O92" s="1407"/>
      <c r="P92" s="272">
        <f>P52+P61+P74</f>
        <v>1603759</v>
      </c>
      <c r="Q92" s="61"/>
      <c r="R92" s="61"/>
      <c r="S92" s="61"/>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c r="CV92" s="268"/>
      <c r="CW92" s="268"/>
      <c r="CX92" s="268"/>
      <c r="CY92" s="268"/>
      <c r="CZ92" s="268"/>
      <c r="DA92" s="268"/>
      <c r="DB92" s="268"/>
      <c r="DC92" s="268"/>
      <c r="DD92" s="268"/>
      <c r="DE92" s="268"/>
      <c r="DF92" s="268"/>
      <c r="DG92" s="268"/>
      <c r="DH92" s="268"/>
      <c r="DI92" s="268"/>
      <c r="DJ92" s="268"/>
      <c r="DK92" s="268"/>
      <c r="DL92" s="268"/>
      <c r="DM92" s="268"/>
      <c r="DN92" s="268"/>
      <c r="DO92" s="268"/>
      <c r="DP92" s="268"/>
      <c r="DQ92" s="268"/>
      <c r="DR92" s="268"/>
      <c r="DS92" s="268"/>
      <c r="DT92" s="268"/>
      <c r="DU92" s="268"/>
      <c r="DV92" s="268"/>
      <c r="DW92" s="268"/>
      <c r="DX92" s="268"/>
      <c r="DY92" s="268"/>
    </row>
    <row r="93" spans="1:129" x14ac:dyDescent="0.25">
      <c r="A93" s="1408"/>
      <c r="B93" s="1408"/>
      <c r="C93" s="1408"/>
      <c r="D93" s="1408"/>
      <c r="E93" s="1408"/>
      <c r="F93" s="1408"/>
      <c r="G93" s="1408"/>
      <c r="H93" s="1408"/>
      <c r="I93" s="1408"/>
      <c r="J93" s="1408"/>
      <c r="K93" s="1408"/>
      <c r="L93" s="1408"/>
      <c r="M93" s="1408"/>
      <c r="N93" s="1408"/>
      <c r="O93" s="1408"/>
      <c r="P93" s="273"/>
      <c r="Q93" s="273"/>
      <c r="R93" s="273"/>
      <c r="S93" s="273"/>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c r="BR93" s="268"/>
      <c r="BS93" s="268"/>
      <c r="BT93" s="268"/>
      <c r="BU93" s="268"/>
      <c r="BV93" s="268"/>
      <c r="BW93" s="268"/>
      <c r="BX93" s="268"/>
      <c r="BY93" s="268"/>
      <c r="BZ93" s="268"/>
      <c r="CA93" s="268"/>
      <c r="CB93" s="268"/>
      <c r="CC93" s="268"/>
      <c r="CD93" s="268"/>
      <c r="CE93" s="268"/>
      <c r="CF93" s="268"/>
      <c r="CG93" s="268"/>
      <c r="CH93" s="268"/>
      <c r="CI93" s="268"/>
      <c r="CJ93" s="268"/>
      <c r="CK93" s="268"/>
      <c r="CL93" s="268"/>
      <c r="CM93" s="268"/>
      <c r="CN93" s="268"/>
      <c r="CO93" s="268"/>
      <c r="CP93" s="268"/>
      <c r="CQ93" s="268"/>
      <c r="CR93" s="268"/>
      <c r="CS93" s="268"/>
      <c r="CT93" s="268"/>
      <c r="CU93" s="268"/>
      <c r="CV93" s="268"/>
      <c r="CW93" s="268"/>
      <c r="CX93" s="268"/>
      <c r="CY93" s="268"/>
      <c r="CZ93" s="268"/>
      <c r="DA93" s="268"/>
      <c r="DB93" s="268"/>
      <c r="DC93" s="268"/>
      <c r="DD93" s="268"/>
      <c r="DE93" s="268"/>
      <c r="DF93" s="268"/>
      <c r="DG93" s="268"/>
      <c r="DH93" s="268"/>
      <c r="DI93" s="268"/>
      <c r="DJ93" s="268"/>
      <c r="DK93" s="268"/>
      <c r="DL93" s="268"/>
      <c r="DM93" s="268"/>
      <c r="DN93" s="268"/>
      <c r="DO93" s="268"/>
      <c r="DP93" s="268"/>
      <c r="DQ93" s="268"/>
      <c r="DR93" s="268"/>
      <c r="DS93" s="268"/>
      <c r="DT93" s="268"/>
      <c r="DU93" s="268"/>
      <c r="DV93" s="268"/>
      <c r="DW93" s="268"/>
      <c r="DX93" s="268"/>
      <c r="DY93" s="268"/>
    </row>
    <row r="94" spans="1:129" ht="34.5" customHeight="1" x14ac:dyDescent="0.25">
      <c r="A94" s="1409"/>
      <c r="B94" s="1409"/>
      <c r="C94" s="1409"/>
      <c r="D94" s="1409"/>
      <c r="E94" s="1409"/>
      <c r="F94" s="1409"/>
      <c r="G94" s="1409"/>
      <c r="H94" s="1409"/>
      <c r="I94" s="1409"/>
      <c r="J94" s="1409"/>
      <c r="K94" s="1409"/>
      <c r="L94" s="1409"/>
      <c r="M94" s="1409"/>
      <c r="N94" s="1409"/>
      <c r="O94" s="1409"/>
      <c r="P94" s="273"/>
      <c r="Q94" s="273"/>
      <c r="R94" s="273"/>
      <c r="S94" s="273"/>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c r="CJ94" s="268"/>
      <c r="CK94" s="268"/>
      <c r="CL94" s="268"/>
      <c r="CM94" s="268"/>
      <c r="CN94" s="268"/>
      <c r="CO94" s="268"/>
      <c r="CP94" s="268"/>
      <c r="CQ94" s="268"/>
      <c r="CR94" s="268"/>
      <c r="CS94" s="268"/>
      <c r="CT94" s="268"/>
      <c r="CU94" s="268"/>
      <c r="CV94" s="268"/>
      <c r="CW94" s="268"/>
      <c r="CX94" s="268"/>
      <c r="CY94" s="268"/>
      <c r="CZ94" s="268"/>
      <c r="DA94" s="268"/>
      <c r="DB94" s="268"/>
      <c r="DC94" s="268"/>
      <c r="DD94" s="268"/>
      <c r="DE94" s="268"/>
      <c r="DF94" s="268"/>
      <c r="DG94" s="268"/>
      <c r="DH94" s="268"/>
      <c r="DI94" s="268"/>
      <c r="DJ94" s="268"/>
      <c r="DK94" s="268"/>
      <c r="DL94" s="268"/>
      <c r="DM94" s="268"/>
      <c r="DN94" s="268"/>
      <c r="DO94" s="268"/>
      <c r="DP94" s="268"/>
      <c r="DQ94" s="268"/>
      <c r="DR94" s="268"/>
      <c r="DS94" s="268"/>
      <c r="DT94" s="268"/>
      <c r="DU94" s="268"/>
      <c r="DV94" s="268"/>
      <c r="DW94" s="268"/>
      <c r="DX94" s="268"/>
      <c r="DY94" s="268"/>
    </row>
    <row r="95" spans="1:129" x14ac:dyDescent="0.25">
      <c r="A95" s="37"/>
      <c r="B95" s="37"/>
      <c r="C95" s="274"/>
      <c r="D95" s="37"/>
      <c r="E95" s="37"/>
      <c r="F95" s="37"/>
      <c r="G95" s="37"/>
      <c r="H95" s="37"/>
      <c r="I95" s="37"/>
      <c r="J95" s="37"/>
      <c r="K95" s="37"/>
      <c r="L95" s="37"/>
      <c r="M95" s="37"/>
      <c r="N95" s="37"/>
      <c r="O95" s="37"/>
      <c r="P95" s="37"/>
      <c r="Q95" s="37"/>
      <c r="R95" s="37"/>
      <c r="S95" s="37"/>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68"/>
      <c r="BT95" s="268"/>
      <c r="BU95" s="268"/>
      <c r="BV95" s="268"/>
      <c r="BW95" s="268"/>
      <c r="BX95" s="268"/>
      <c r="BY95" s="268"/>
      <c r="BZ95" s="268"/>
      <c r="CA95" s="268"/>
      <c r="CB95" s="268"/>
      <c r="CC95" s="268"/>
      <c r="CD95" s="268"/>
      <c r="CE95" s="268"/>
      <c r="CF95" s="268"/>
      <c r="CG95" s="268"/>
      <c r="CH95" s="268"/>
      <c r="CI95" s="268"/>
      <c r="CJ95" s="268"/>
      <c r="CK95" s="268"/>
      <c r="CL95" s="268"/>
      <c r="CM95" s="268"/>
      <c r="CN95" s="268"/>
      <c r="CO95" s="268"/>
      <c r="CP95" s="268"/>
      <c r="CQ95" s="268"/>
      <c r="CR95" s="268"/>
      <c r="CS95" s="268"/>
      <c r="CT95" s="268"/>
      <c r="CU95" s="268"/>
      <c r="CV95" s="268"/>
      <c r="CW95" s="268"/>
      <c r="CX95" s="268"/>
      <c r="CY95" s="268"/>
      <c r="CZ95" s="268"/>
      <c r="DA95" s="268"/>
      <c r="DB95" s="268"/>
      <c r="DC95" s="268"/>
      <c r="DD95" s="268"/>
      <c r="DE95" s="268"/>
      <c r="DF95" s="268"/>
      <c r="DG95" s="268"/>
      <c r="DH95" s="268"/>
      <c r="DI95" s="268"/>
      <c r="DJ95" s="268"/>
      <c r="DK95" s="268"/>
      <c r="DL95" s="268"/>
      <c r="DM95" s="268"/>
      <c r="DN95" s="268"/>
      <c r="DO95" s="268"/>
      <c r="DP95" s="268"/>
      <c r="DQ95" s="268"/>
      <c r="DR95" s="268"/>
      <c r="DS95" s="268"/>
      <c r="DT95" s="268"/>
      <c r="DU95" s="268"/>
      <c r="DV95" s="268"/>
      <c r="DW95" s="268"/>
      <c r="DX95" s="268"/>
      <c r="DY95" s="268"/>
    </row>
    <row r="96" spans="1:129" x14ac:dyDescent="0.25">
      <c r="A96" s="37"/>
      <c r="B96" s="37"/>
      <c r="C96" s="274"/>
      <c r="D96" s="37"/>
      <c r="E96" s="37"/>
      <c r="F96" s="37"/>
      <c r="G96" s="37"/>
      <c r="H96" s="37"/>
      <c r="I96" s="37"/>
      <c r="J96" s="37"/>
      <c r="K96" s="37"/>
      <c r="L96" s="37"/>
      <c r="M96" s="37"/>
      <c r="N96" s="37"/>
      <c r="O96" s="37"/>
      <c r="P96" s="275"/>
      <c r="Q96" s="37"/>
      <c r="R96" s="276"/>
      <c r="S96" s="37"/>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68"/>
      <c r="BZ96" s="268"/>
      <c r="CA96" s="268"/>
      <c r="CB96" s="268"/>
      <c r="CC96" s="268"/>
      <c r="CD96" s="268"/>
      <c r="CE96" s="268"/>
      <c r="CF96" s="268"/>
      <c r="CG96" s="268"/>
      <c r="CH96" s="268"/>
      <c r="CI96" s="268"/>
      <c r="CJ96" s="268"/>
      <c r="CK96" s="268"/>
      <c r="CL96" s="268"/>
      <c r="CM96" s="268"/>
      <c r="CN96" s="268"/>
      <c r="CO96" s="268"/>
      <c r="CP96" s="268"/>
      <c r="CQ96" s="268"/>
      <c r="CR96" s="268"/>
      <c r="CS96" s="268"/>
      <c r="CT96" s="268"/>
      <c r="CU96" s="268"/>
      <c r="CV96" s="268"/>
      <c r="CW96" s="268"/>
      <c r="CX96" s="268"/>
      <c r="CY96" s="268"/>
      <c r="CZ96" s="268"/>
      <c r="DA96" s="268"/>
      <c r="DB96" s="268"/>
      <c r="DC96" s="268"/>
      <c r="DD96" s="268"/>
      <c r="DE96" s="268"/>
      <c r="DF96" s="268"/>
      <c r="DG96" s="268"/>
      <c r="DH96" s="268"/>
      <c r="DI96" s="268"/>
      <c r="DJ96" s="268"/>
      <c r="DK96" s="268"/>
      <c r="DL96" s="268"/>
      <c r="DM96" s="268"/>
      <c r="DN96" s="268"/>
      <c r="DO96" s="268"/>
      <c r="DP96" s="268"/>
      <c r="DQ96" s="268"/>
      <c r="DR96" s="268"/>
      <c r="DS96" s="268"/>
      <c r="DT96" s="268"/>
      <c r="DU96" s="268"/>
      <c r="DV96" s="268"/>
      <c r="DW96" s="268"/>
      <c r="DX96" s="268"/>
      <c r="DY96" s="268"/>
    </row>
    <row r="97" spans="1:129" ht="15.75" x14ac:dyDescent="0.25">
      <c r="A97" s="145"/>
      <c r="B97" s="145"/>
      <c r="C97" s="277"/>
      <c r="D97" s="145"/>
      <c r="E97" s="145"/>
      <c r="F97" s="145"/>
      <c r="G97" s="145"/>
      <c r="H97" s="145"/>
      <c r="I97" s="145"/>
      <c r="J97" s="145"/>
      <c r="K97" s="145"/>
      <c r="L97" s="145"/>
      <c r="M97" s="145"/>
      <c r="N97" s="145"/>
      <c r="O97" s="145"/>
      <c r="P97" s="145"/>
      <c r="Q97" s="145"/>
      <c r="R97" s="145"/>
      <c r="S97" s="145"/>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c r="CJ97" s="268"/>
      <c r="CK97" s="268"/>
      <c r="CL97" s="268"/>
      <c r="CM97" s="268"/>
      <c r="CN97" s="268"/>
      <c r="CO97" s="268"/>
      <c r="CP97" s="268"/>
      <c r="CQ97" s="268"/>
      <c r="CR97" s="268"/>
      <c r="CS97" s="268"/>
      <c r="CT97" s="268"/>
      <c r="CU97" s="268"/>
      <c r="CV97" s="268"/>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8"/>
      <c r="DS97" s="268"/>
      <c r="DT97" s="268"/>
      <c r="DU97" s="268"/>
      <c r="DV97" s="268"/>
      <c r="DW97" s="268"/>
      <c r="DX97" s="268"/>
      <c r="DY97" s="268"/>
    </row>
    <row r="98" spans="1:129" x14ac:dyDescent="0.25">
      <c r="T98" s="268"/>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68"/>
      <c r="BT98" s="268"/>
      <c r="BU98" s="268"/>
      <c r="BV98" s="268"/>
      <c r="BW98" s="268"/>
      <c r="BX98" s="268"/>
      <c r="BY98" s="268"/>
      <c r="BZ98" s="268"/>
      <c r="CA98" s="268"/>
      <c r="CB98" s="268"/>
      <c r="CC98" s="268"/>
      <c r="CD98" s="268"/>
      <c r="CE98" s="268"/>
      <c r="CF98" s="268"/>
      <c r="CG98" s="268"/>
      <c r="CH98" s="268"/>
      <c r="CI98" s="268"/>
      <c r="CJ98" s="268"/>
      <c r="CK98" s="268"/>
      <c r="CL98" s="268"/>
      <c r="CM98" s="268"/>
      <c r="CN98" s="268"/>
      <c r="CO98" s="268"/>
      <c r="CP98" s="268"/>
      <c r="CQ98" s="268"/>
      <c r="CR98" s="268"/>
      <c r="CS98" s="268"/>
      <c r="CT98" s="268"/>
      <c r="CU98" s="268"/>
      <c r="CV98" s="268"/>
      <c r="CW98" s="268"/>
      <c r="CX98" s="268"/>
      <c r="CY98" s="268"/>
      <c r="CZ98" s="268"/>
      <c r="DA98" s="268"/>
      <c r="DB98" s="268"/>
      <c r="DC98" s="268"/>
      <c r="DD98" s="268"/>
      <c r="DE98" s="268"/>
      <c r="DF98" s="268"/>
      <c r="DG98" s="268"/>
      <c r="DH98" s="268"/>
      <c r="DI98" s="268"/>
      <c r="DJ98" s="268"/>
      <c r="DK98" s="268"/>
      <c r="DL98" s="268"/>
      <c r="DM98" s="268"/>
      <c r="DN98" s="268"/>
      <c r="DO98" s="268"/>
      <c r="DP98" s="268"/>
      <c r="DQ98" s="268"/>
      <c r="DR98" s="268"/>
      <c r="DS98" s="268"/>
      <c r="DT98" s="268"/>
      <c r="DU98" s="268"/>
      <c r="DV98" s="268"/>
      <c r="DW98" s="268"/>
      <c r="DX98" s="268"/>
      <c r="DY98" s="268"/>
    </row>
    <row r="99" spans="1:129" x14ac:dyDescent="0.25">
      <c r="T99" s="268"/>
      <c r="U99" s="268"/>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8"/>
      <c r="BB99" s="268"/>
      <c r="BC99" s="268"/>
      <c r="BD99" s="268"/>
      <c r="BE99" s="268"/>
      <c r="BF99" s="268"/>
      <c r="BG99" s="268"/>
      <c r="BH99" s="268"/>
      <c r="BI99" s="268"/>
      <c r="BJ99" s="268"/>
      <c r="BK99" s="268"/>
      <c r="BL99" s="268"/>
      <c r="BM99" s="268"/>
      <c r="BN99" s="268"/>
      <c r="BO99" s="268"/>
      <c r="BP99" s="268"/>
      <c r="BQ99" s="268"/>
      <c r="BR99" s="268"/>
      <c r="BS99" s="268"/>
      <c r="BT99" s="268"/>
      <c r="BU99" s="268"/>
      <c r="BV99" s="268"/>
      <c r="BW99" s="268"/>
      <c r="BX99" s="268"/>
      <c r="BY99" s="268"/>
      <c r="BZ99" s="268"/>
      <c r="CA99" s="268"/>
      <c r="CB99" s="268"/>
      <c r="CC99" s="268"/>
      <c r="CD99" s="268"/>
      <c r="CE99" s="268"/>
      <c r="CF99" s="268"/>
      <c r="CG99" s="268"/>
      <c r="CH99" s="268"/>
      <c r="CI99" s="268"/>
      <c r="CJ99" s="268"/>
      <c r="CK99" s="268"/>
      <c r="CL99" s="268"/>
      <c r="CM99" s="268"/>
      <c r="CN99" s="268"/>
      <c r="CO99" s="268"/>
      <c r="CP99" s="268"/>
      <c r="CQ99" s="268"/>
      <c r="CR99" s="268"/>
      <c r="CS99" s="268"/>
      <c r="CT99" s="268"/>
      <c r="CU99" s="268"/>
      <c r="CV99" s="268"/>
      <c r="CW99" s="268"/>
      <c r="CX99" s="268"/>
      <c r="CY99" s="268"/>
      <c r="CZ99" s="268"/>
      <c r="DA99" s="268"/>
      <c r="DB99" s="268"/>
      <c r="DC99" s="268"/>
      <c r="DD99" s="268"/>
      <c r="DE99" s="268"/>
      <c r="DF99" s="268"/>
      <c r="DG99" s="268"/>
      <c r="DH99" s="268"/>
      <c r="DI99" s="268"/>
      <c r="DJ99" s="268"/>
      <c r="DK99" s="268"/>
      <c r="DL99" s="268"/>
      <c r="DM99" s="268"/>
      <c r="DN99" s="268"/>
      <c r="DO99" s="268"/>
      <c r="DP99" s="268"/>
      <c r="DQ99" s="268"/>
      <c r="DR99" s="268"/>
      <c r="DS99" s="268"/>
      <c r="DT99" s="268"/>
      <c r="DU99" s="268"/>
      <c r="DV99" s="268"/>
      <c r="DW99" s="268"/>
      <c r="DX99" s="268"/>
      <c r="DY99" s="268"/>
    </row>
    <row r="100" spans="1:129" x14ac:dyDescent="0.25">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68"/>
      <c r="BT100" s="268"/>
      <c r="BU100" s="268"/>
      <c r="BV100" s="268"/>
      <c r="BW100" s="268"/>
      <c r="BX100" s="268"/>
      <c r="BY100" s="268"/>
      <c r="BZ100" s="268"/>
      <c r="CA100" s="268"/>
      <c r="CB100" s="268"/>
      <c r="CC100" s="268"/>
      <c r="CD100" s="268"/>
      <c r="CE100" s="268"/>
      <c r="CF100" s="268"/>
      <c r="CG100" s="268"/>
      <c r="CH100" s="268"/>
      <c r="CI100" s="268"/>
      <c r="CJ100" s="268"/>
      <c r="CK100" s="268"/>
      <c r="CL100" s="268"/>
      <c r="CM100" s="268"/>
      <c r="CN100" s="268"/>
      <c r="CO100" s="268"/>
      <c r="CP100" s="268"/>
      <c r="CQ100" s="268"/>
      <c r="CR100" s="268"/>
      <c r="CS100" s="268"/>
      <c r="CT100" s="268"/>
      <c r="CU100" s="268"/>
      <c r="CV100" s="268"/>
      <c r="CW100" s="268"/>
      <c r="CX100" s="268"/>
      <c r="CY100" s="268"/>
      <c r="CZ100" s="268"/>
      <c r="DA100" s="268"/>
      <c r="DB100" s="268"/>
      <c r="DC100" s="268"/>
      <c r="DD100" s="268"/>
      <c r="DE100" s="268"/>
      <c r="DF100" s="268"/>
      <c r="DG100" s="268"/>
      <c r="DH100" s="268"/>
      <c r="DI100" s="268"/>
      <c r="DJ100" s="268"/>
      <c r="DK100" s="268"/>
      <c r="DL100" s="268"/>
      <c r="DM100" s="268"/>
      <c r="DN100" s="268"/>
      <c r="DO100" s="268"/>
      <c r="DP100" s="268"/>
      <c r="DQ100" s="268"/>
      <c r="DR100" s="268"/>
      <c r="DS100" s="268"/>
      <c r="DT100" s="268"/>
      <c r="DU100" s="268"/>
      <c r="DV100" s="268"/>
      <c r="DW100" s="268"/>
      <c r="DX100" s="268"/>
      <c r="DY100" s="268"/>
    </row>
    <row r="101" spans="1:129" x14ac:dyDescent="0.25">
      <c r="T101" s="268"/>
      <c r="U101" s="268"/>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L101" s="268"/>
      <c r="BM101" s="268"/>
      <c r="BN101" s="268"/>
      <c r="BO101" s="268"/>
      <c r="BP101" s="268"/>
      <c r="BQ101" s="268"/>
      <c r="BR101" s="268"/>
      <c r="BS101" s="268"/>
      <c r="BT101" s="268"/>
      <c r="BU101" s="268"/>
      <c r="BV101" s="268"/>
      <c r="BW101" s="268"/>
      <c r="BX101" s="268"/>
      <c r="BY101" s="268"/>
      <c r="BZ101" s="268"/>
      <c r="CA101" s="268"/>
      <c r="CB101" s="268"/>
      <c r="CC101" s="268"/>
      <c r="CD101" s="268"/>
      <c r="CE101" s="268"/>
      <c r="CF101" s="268"/>
      <c r="CG101" s="268"/>
      <c r="CH101" s="268"/>
      <c r="CI101" s="268"/>
      <c r="CJ101" s="268"/>
      <c r="CK101" s="268"/>
      <c r="CL101" s="268"/>
      <c r="CM101" s="268"/>
      <c r="CN101" s="268"/>
      <c r="CO101" s="268"/>
      <c r="CP101" s="268"/>
      <c r="CQ101" s="268"/>
      <c r="CR101" s="268"/>
      <c r="CS101" s="268"/>
      <c r="CT101" s="268"/>
      <c r="CU101" s="268"/>
      <c r="CV101" s="268"/>
      <c r="CW101" s="268"/>
      <c r="CX101" s="268"/>
      <c r="CY101" s="268"/>
      <c r="CZ101" s="268"/>
      <c r="DA101" s="268"/>
      <c r="DB101" s="268"/>
      <c r="DC101" s="268"/>
      <c r="DD101" s="268"/>
      <c r="DE101" s="268"/>
      <c r="DF101" s="268"/>
      <c r="DG101" s="268"/>
      <c r="DH101" s="268"/>
      <c r="DI101" s="268"/>
      <c r="DJ101" s="268"/>
      <c r="DK101" s="268"/>
      <c r="DL101" s="268"/>
      <c r="DM101" s="268"/>
      <c r="DN101" s="268"/>
      <c r="DO101" s="268"/>
      <c r="DP101" s="268"/>
      <c r="DQ101" s="268"/>
      <c r="DR101" s="268"/>
      <c r="DS101" s="268"/>
      <c r="DT101" s="268"/>
      <c r="DU101" s="268"/>
      <c r="DV101" s="268"/>
      <c r="DW101" s="268"/>
      <c r="DX101" s="268"/>
      <c r="DY101" s="268"/>
    </row>
    <row r="102" spans="1:129" x14ac:dyDescent="0.25">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8"/>
      <c r="BB102" s="268"/>
      <c r="BC102" s="268"/>
      <c r="BD102" s="268"/>
      <c r="BE102" s="268"/>
      <c r="BF102" s="268"/>
      <c r="BG102" s="268"/>
      <c r="BH102" s="268"/>
      <c r="BI102" s="268"/>
      <c r="BJ102" s="268"/>
      <c r="BK102" s="268"/>
      <c r="BL102" s="268"/>
      <c r="BM102" s="268"/>
      <c r="BN102" s="268"/>
      <c r="BO102" s="268"/>
      <c r="BP102" s="268"/>
      <c r="BQ102" s="268"/>
      <c r="BR102" s="268"/>
      <c r="BS102" s="268"/>
      <c r="BT102" s="268"/>
      <c r="BU102" s="268"/>
      <c r="BV102" s="268"/>
      <c r="BW102" s="268"/>
      <c r="BX102" s="268"/>
      <c r="BY102" s="268"/>
      <c r="BZ102" s="268"/>
      <c r="CA102" s="268"/>
      <c r="CB102" s="268"/>
      <c r="CC102" s="268"/>
      <c r="CD102" s="268"/>
      <c r="CE102" s="268"/>
      <c r="CF102" s="268"/>
      <c r="CG102" s="268"/>
      <c r="CH102" s="268"/>
      <c r="CI102" s="268"/>
      <c r="CJ102" s="268"/>
      <c r="CK102" s="268"/>
      <c r="CL102" s="268"/>
      <c r="CM102" s="268"/>
      <c r="CN102" s="268"/>
      <c r="CO102" s="268"/>
      <c r="CP102" s="268"/>
      <c r="CQ102" s="268"/>
      <c r="CR102" s="268"/>
      <c r="CS102" s="268"/>
      <c r="CT102" s="268"/>
      <c r="CU102" s="268"/>
      <c r="CV102" s="268"/>
      <c r="CW102" s="268"/>
      <c r="CX102" s="268"/>
      <c r="CY102" s="268"/>
      <c r="CZ102" s="268"/>
      <c r="DA102" s="268"/>
      <c r="DB102" s="268"/>
      <c r="DC102" s="268"/>
      <c r="DD102" s="268"/>
      <c r="DE102" s="268"/>
      <c r="DF102" s="268"/>
      <c r="DG102" s="268"/>
      <c r="DH102" s="268"/>
      <c r="DI102" s="268"/>
      <c r="DJ102" s="268"/>
      <c r="DK102" s="268"/>
      <c r="DL102" s="268"/>
      <c r="DM102" s="268"/>
      <c r="DN102" s="268"/>
      <c r="DO102" s="268"/>
      <c r="DP102" s="268"/>
      <c r="DQ102" s="268"/>
      <c r="DR102" s="268"/>
      <c r="DS102" s="268"/>
      <c r="DT102" s="268"/>
      <c r="DU102" s="268"/>
      <c r="DV102" s="268"/>
      <c r="DW102" s="268"/>
      <c r="DX102" s="268"/>
      <c r="DY102" s="268"/>
    </row>
    <row r="103" spans="1:129" x14ac:dyDescent="0.25">
      <c r="T103" s="268"/>
      <c r="U103" s="268"/>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8"/>
      <c r="BB103" s="268"/>
      <c r="BC103" s="268"/>
      <c r="BD103" s="268"/>
      <c r="BE103" s="268"/>
      <c r="BF103" s="268"/>
      <c r="BG103" s="268"/>
      <c r="BH103" s="268"/>
      <c r="BI103" s="268"/>
      <c r="BJ103" s="268"/>
      <c r="BK103" s="268"/>
      <c r="BL103" s="268"/>
      <c r="BM103" s="268"/>
      <c r="BN103" s="268"/>
      <c r="BO103" s="268"/>
      <c r="BP103" s="268"/>
      <c r="BQ103" s="268"/>
      <c r="BR103" s="268"/>
      <c r="BS103" s="268"/>
      <c r="BT103" s="268"/>
      <c r="BU103" s="268"/>
      <c r="BV103" s="268"/>
      <c r="BW103" s="268"/>
      <c r="BX103" s="268"/>
      <c r="BY103" s="268"/>
      <c r="BZ103" s="268"/>
      <c r="CA103" s="268"/>
      <c r="CB103" s="268"/>
      <c r="CC103" s="268"/>
      <c r="CD103" s="268"/>
      <c r="CE103" s="268"/>
      <c r="CF103" s="268"/>
      <c r="CG103" s="268"/>
      <c r="CH103" s="268"/>
      <c r="CI103" s="268"/>
      <c r="CJ103" s="268"/>
      <c r="CK103" s="268"/>
      <c r="CL103" s="268"/>
      <c r="CM103" s="268"/>
      <c r="CN103" s="268"/>
      <c r="CO103" s="268"/>
      <c r="CP103" s="268"/>
      <c r="CQ103" s="268"/>
      <c r="CR103" s="268"/>
      <c r="CS103" s="268"/>
      <c r="CT103" s="268"/>
      <c r="CU103" s="268"/>
      <c r="CV103" s="268"/>
      <c r="CW103" s="268"/>
      <c r="CX103" s="268"/>
      <c r="CY103" s="268"/>
      <c r="CZ103" s="268"/>
      <c r="DA103" s="268"/>
      <c r="DB103" s="268"/>
      <c r="DC103" s="268"/>
      <c r="DD103" s="268"/>
      <c r="DE103" s="268"/>
      <c r="DF103" s="268"/>
      <c r="DG103" s="268"/>
      <c r="DH103" s="268"/>
      <c r="DI103" s="268"/>
      <c r="DJ103" s="268"/>
      <c r="DK103" s="268"/>
      <c r="DL103" s="268"/>
      <c r="DM103" s="268"/>
      <c r="DN103" s="268"/>
      <c r="DO103" s="268"/>
      <c r="DP103" s="268"/>
      <c r="DQ103" s="268"/>
      <c r="DR103" s="268"/>
      <c r="DS103" s="268"/>
      <c r="DT103" s="268"/>
      <c r="DU103" s="268"/>
      <c r="DV103" s="268"/>
      <c r="DW103" s="268"/>
      <c r="DX103" s="268"/>
      <c r="DY103" s="268"/>
    </row>
    <row r="104" spans="1:129" x14ac:dyDescent="0.25">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8"/>
      <c r="AZ104" s="268"/>
      <c r="BA104" s="268"/>
      <c r="BB104" s="268"/>
      <c r="BC104" s="268"/>
      <c r="BD104" s="268"/>
      <c r="BE104" s="268"/>
      <c r="BF104" s="268"/>
      <c r="BG104" s="268"/>
      <c r="BH104" s="268"/>
      <c r="BI104" s="268"/>
      <c r="BJ104" s="268"/>
      <c r="BK104" s="268"/>
      <c r="BL104" s="268"/>
      <c r="BM104" s="268"/>
      <c r="BN104" s="268"/>
      <c r="BO104" s="268"/>
      <c r="BP104" s="268"/>
      <c r="BQ104" s="268"/>
      <c r="BR104" s="268"/>
      <c r="BS104" s="268"/>
      <c r="BT104" s="268"/>
      <c r="BU104" s="268"/>
      <c r="BV104" s="268"/>
      <c r="BW104" s="268"/>
      <c r="BX104" s="268"/>
      <c r="BY104" s="268"/>
      <c r="BZ104" s="268"/>
      <c r="CA104" s="268"/>
      <c r="CB104" s="268"/>
      <c r="CC104" s="268"/>
      <c r="CD104" s="268"/>
      <c r="CE104" s="268"/>
      <c r="CF104" s="268"/>
      <c r="CG104" s="268"/>
      <c r="CH104" s="268"/>
      <c r="CI104" s="268"/>
      <c r="CJ104" s="268"/>
      <c r="CK104" s="268"/>
      <c r="CL104" s="268"/>
      <c r="CM104" s="268"/>
      <c r="CN104" s="268"/>
      <c r="CO104" s="268"/>
      <c r="CP104" s="268"/>
      <c r="CQ104" s="268"/>
      <c r="CR104" s="268"/>
      <c r="CS104" s="268"/>
      <c r="CT104" s="268"/>
      <c r="CU104" s="268"/>
      <c r="CV104" s="268"/>
      <c r="CW104" s="268"/>
      <c r="CX104" s="268"/>
      <c r="CY104" s="268"/>
      <c r="CZ104" s="268"/>
      <c r="DA104" s="268"/>
      <c r="DB104" s="268"/>
      <c r="DC104" s="268"/>
      <c r="DD104" s="268"/>
      <c r="DE104" s="268"/>
      <c r="DF104" s="268"/>
      <c r="DG104" s="268"/>
      <c r="DH104" s="268"/>
      <c r="DI104" s="268"/>
      <c r="DJ104" s="268"/>
      <c r="DK104" s="268"/>
      <c r="DL104" s="268"/>
      <c r="DM104" s="268"/>
      <c r="DN104" s="268"/>
      <c r="DO104" s="268"/>
      <c r="DP104" s="268"/>
      <c r="DQ104" s="268"/>
      <c r="DR104" s="268"/>
      <c r="DS104" s="268"/>
      <c r="DT104" s="268"/>
      <c r="DU104" s="268"/>
      <c r="DV104" s="268"/>
      <c r="DW104" s="268"/>
      <c r="DX104" s="268"/>
      <c r="DY104" s="268"/>
    </row>
    <row r="105" spans="1:129" x14ac:dyDescent="0.25">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8"/>
      <c r="BB105" s="268"/>
      <c r="BC105" s="268"/>
      <c r="BD105" s="268"/>
      <c r="BE105" s="268"/>
      <c r="BF105" s="268"/>
      <c r="BG105" s="268"/>
      <c r="BH105" s="268"/>
      <c r="BI105" s="268"/>
      <c r="BJ105" s="268"/>
      <c r="BK105" s="268"/>
      <c r="BL105" s="268"/>
      <c r="BM105" s="268"/>
      <c r="BN105" s="268"/>
      <c r="BO105" s="268"/>
      <c r="BP105" s="268"/>
      <c r="BQ105" s="268"/>
      <c r="BR105" s="268"/>
      <c r="BS105" s="268"/>
      <c r="BT105" s="268"/>
      <c r="BU105" s="268"/>
      <c r="BV105" s="268"/>
      <c r="BW105" s="268"/>
      <c r="BX105" s="268"/>
      <c r="BY105" s="268"/>
      <c r="BZ105" s="268"/>
      <c r="CA105" s="268"/>
      <c r="CB105" s="268"/>
      <c r="CC105" s="268"/>
      <c r="CD105" s="268"/>
      <c r="CE105" s="268"/>
      <c r="CF105" s="268"/>
      <c r="CG105" s="268"/>
      <c r="CH105" s="268"/>
      <c r="CI105" s="268"/>
      <c r="CJ105" s="268"/>
      <c r="CK105" s="268"/>
      <c r="CL105" s="268"/>
      <c r="CM105" s="268"/>
      <c r="CN105" s="268"/>
      <c r="CO105" s="268"/>
      <c r="CP105" s="268"/>
      <c r="CQ105" s="268"/>
      <c r="CR105" s="268"/>
      <c r="CS105" s="268"/>
      <c r="CT105" s="268"/>
      <c r="CU105" s="268"/>
      <c r="CV105" s="268"/>
      <c r="CW105" s="268"/>
      <c r="CX105" s="268"/>
      <c r="CY105" s="268"/>
      <c r="CZ105" s="268"/>
      <c r="DA105" s="268"/>
      <c r="DB105" s="268"/>
      <c r="DC105" s="268"/>
      <c r="DD105" s="268"/>
      <c r="DE105" s="268"/>
      <c r="DF105" s="268"/>
      <c r="DG105" s="268"/>
      <c r="DH105" s="268"/>
      <c r="DI105" s="268"/>
      <c r="DJ105" s="268"/>
      <c r="DK105" s="268"/>
      <c r="DL105" s="268"/>
      <c r="DM105" s="268"/>
      <c r="DN105" s="268"/>
      <c r="DO105" s="268"/>
      <c r="DP105" s="268"/>
      <c r="DQ105" s="268"/>
      <c r="DR105" s="268"/>
      <c r="DS105" s="268"/>
      <c r="DT105" s="268"/>
      <c r="DU105" s="268"/>
      <c r="DV105" s="268"/>
      <c r="DW105" s="268"/>
      <c r="DX105" s="268"/>
      <c r="DY105" s="268"/>
    </row>
    <row r="106" spans="1:129" x14ac:dyDescent="0.25">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c r="BQ106" s="268"/>
      <c r="BR106" s="268"/>
      <c r="BS106" s="268"/>
      <c r="BT106" s="268"/>
      <c r="BU106" s="268"/>
      <c r="BV106" s="268"/>
      <c r="BW106" s="268"/>
      <c r="BX106" s="268"/>
      <c r="BY106" s="268"/>
      <c r="BZ106" s="268"/>
      <c r="CA106" s="268"/>
      <c r="CB106" s="268"/>
      <c r="CC106" s="268"/>
      <c r="CD106" s="268"/>
      <c r="CE106" s="268"/>
      <c r="CF106" s="268"/>
      <c r="CG106" s="268"/>
      <c r="CH106" s="268"/>
      <c r="CI106" s="268"/>
      <c r="CJ106" s="268"/>
      <c r="CK106" s="268"/>
      <c r="CL106" s="268"/>
      <c r="CM106" s="268"/>
      <c r="CN106" s="268"/>
      <c r="CO106" s="268"/>
      <c r="CP106" s="268"/>
      <c r="CQ106" s="268"/>
      <c r="CR106" s="268"/>
      <c r="CS106" s="268"/>
      <c r="CT106" s="268"/>
      <c r="CU106" s="268"/>
      <c r="CV106" s="268"/>
      <c r="CW106" s="268"/>
      <c r="CX106" s="268"/>
      <c r="CY106" s="268"/>
      <c r="CZ106" s="268"/>
      <c r="DA106" s="268"/>
      <c r="DB106" s="268"/>
      <c r="DC106" s="268"/>
      <c r="DD106" s="268"/>
      <c r="DE106" s="268"/>
      <c r="DF106" s="268"/>
      <c r="DG106" s="268"/>
      <c r="DH106" s="268"/>
      <c r="DI106" s="268"/>
      <c r="DJ106" s="268"/>
      <c r="DK106" s="268"/>
      <c r="DL106" s="268"/>
      <c r="DM106" s="268"/>
      <c r="DN106" s="268"/>
      <c r="DO106" s="268"/>
      <c r="DP106" s="268"/>
      <c r="DQ106" s="268"/>
      <c r="DR106" s="268"/>
      <c r="DS106" s="268"/>
      <c r="DT106" s="268"/>
      <c r="DU106" s="268"/>
      <c r="DV106" s="268"/>
      <c r="DW106" s="268"/>
      <c r="DX106" s="268"/>
      <c r="DY106" s="268"/>
    </row>
  </sheetData>
  <mergeCells count="33">
    <mergeCell ref="A11:C11"/>
    <mergeCell ref="A2:S2"/>
    <mergeCell ref="A3:S3"/>
    <mergeCell ref="A4:C4"/>
    <mergeCell ref="A9:S9"/>
    <mergeCell ref="A10:S10"/>
    <mergeCell ref="A39:C39"/>
    <mergeCell ref="A16:S16"/>
    <mergeCell ref="A17:S17"/>
    <mergeCell ref="A18:C18"/>
    <mergeCell ref="A23:S23"/>
    <mergeCell ref="A24:S24"/>
    <mergeCell ref="A25:C25"/>
    <mergeCell ref="A30:S30"/>
    <mergeCell ref="A31:S31"/>
    <mergeCell ref="A32:C32"/>
    <mergeCell ref="A37:S37"/>
    <mergeCell ref="A38:S38"/>
    <mergeCell ref="A44:S44"/>
    <mergeCell ref="A45:S45"/>
    <mergeCell ref="A46:C46"/>
    <mergeCell ref="A49:A50"/>
    <mergeCell ref="B49:B50"/>
    <mergeCell ref="C49:C50"/>
    <mergeCell ref="D49:F49"/>
    <mergeCell ref="G49:I49"/>
    <mergeCell ref="J49:L49"/>
    <mergeCell ref="M49:O49"/>
    <mergeCell ref="P49:R49"/>
    <mergeCell ref="S49:S50"/>
    <mergeCell ref="A92:O92"/>
    <mergeCell ref="A93:O93"/>
    <mergeCell ref="A94:O94"/>
  </mergeCells>
  <pageMargins left="0.70866141732283472" right="0.70866141732283472" top="0.74803149606299213" bottom="0.74803149606299213" header="0.31496062992125984" footer="0.31496062992125984"/>
  <pageSetup paperSize="7"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N106"/>
  <sheetViews>
    <sheetView zoomScale="80" zoomScaleNormal="80" workbookViewId="0">
      <selection activeCell="A8" sqref="A8:S93"/>
    </sheetView>
  </sheetViews>
  <sheetFormatPr baseColWidth="10" defaultColWidth="11.42578125" defaultRowHeight="15" x14ac:dyDescent="0.25"/>
  <cols>
    <col min="1" max="1" width="49.7109375" customWidth="1"/>
    <col min="2" max="2" width="27.7109375" customWidth="1"/>
    <col min="3" max="3" width="18" customWidth="1"/>
    <col min="4" max="15" width="4.7109375" customWidth="1"/>
    <col min="16" max="16" width="16.7109375" customWidth="1"/>
    <col min="17" max="17" width="15.7109375" customWidth="1"/>
    <col min="18" max="18" width="10.85546875" customWidth="1"/>
    <col min="19" max="19" width="23.5703125" customWidth="1"/>
  </cols>
  <sheetData>
    <row r="1" spans="1:19" ht="32.25" x14ac:dyDescent="0.4">
      <c r="A1" s="1424" t="s">
        <v>0</v>
      </c>
      <c r="B1" s="1424"/>
      <c r="C1" s="1424"/>
      <c r="D1" s="1424"/>
      <c r="E1" s="1424"/>
      <c r="F1" s="1424"/>
      <c r="G1" s="1424"/>
      <c r="H1" s="1424"/>
      <c r="I1" s="1424"/>
      <c r="J1" s="1424"/>
      <c r="K1" s="1424"/>
      <c r="L1" s="1424"/>
      <c r="M1" s="1424"/>
      <c r="N1" s="1424"/>
      <c r="O1" s="1424"/>
      <c r="P1" s="1424"/>
      <c r="Q1" s="1424"/>
      <c r="R1" s="1424"/>
      <c r="S1" s="1424"/>
    </row>
    <row r="2" spans="1:19" ht="20.25" x14ac:dyDescent="0.25">
      <c r="A2" s="1425" t="s">
        <v>1</v>
      </c>
      <c r="B2" s="1425"/>
      <c r="C2" s="1425"/>
      <c r="D2" s="1425"/>
      <c r="E2" s="1425"/>
      <c r="F2" s="1425"/>
      <c r="G2" s="1425"/>
      <c r="H2" s="1425"/>
      <c r="I2" s="1425"/>
      <c r="J2" s="1425"/>
      <c r="K2" s="1425"/>
      <c r="L2" s="1425"/>
      <c r="M2" s="1425"/>
      <c r="N2" s="1425"/>
      <c r="O2" s="1425"/>
      <c r="P2" s="1425"/>
      <c r="Q2" s="1425"/>
      <c r="R2" s="1425"/>
      <c r="S2" s="1425"/>
    </row>
    <row r="3" spans="1:19" ht="20.25" x14ac:dyDescent="0.3">
      <c r="A3" s="1426" t="s">
        <v>2</v>
      </c>
      <c r="B3" s="1426"/>
      <c r="C3" s="1426"/>
      <c r="D3" s="1426"/>
      <c r="E3" s="1426"/>
      <c r="F3" s="1426"/>
      <c r="G3" s="1426"/>
      <c r="H3" s="1426"/>
      <c r="I3" s="1426"/>
      <c r="J3" s="1426"/>
      <c r="K3" s="1426"/>
      <c r="L3" s="1426"/>
      <c r="M3" s="1426"/>
      <c r="N3" s="1426"/>
      <c r="O3" s="1426"/>
      <c r="P3" s="1426"/>
      <c r="Q3" s="1426"/>
      <c r="R3" s="1426"/>
      <c r="S3" s="1426"/>
    </row>
    <row r="4" spans="1:19" ht="20.25" x14ac:dyDescent="0.3">
      <c r="A4" s="1427" t="s">
        <v>518</v>
      </c>
      <c r="B4" s="1427"/>
      <c r="C4" s="1427"/>
      <c r="D4" s="279"/>
      <c r="E4" s="279"/>
      <c r="F4" s="279"/>
      <c r="G4" s="279"/>
      <c r="H4" s="279"/>
      <c r="I4" s="279"/>
      <c r="J4" s="279"/>
      <c r="K4" s="279"/>
      <c r="L4" s="279"/>
      <c r="M4" s="279"/>
      <c r="N4" s="279"/>
      <c r="O4" s="279"/>
      <c r="P4" s="279"/>
      <c r="Q4" s="279"/>
      <c r="R4" s="279"/>
      <c r="S4" s="280"/>
    </row>
    <row r="5" spans="1:19" ht="21" customHeight="1" x14ac:dyDescent="0.3">
      <c r="A5" s="281" t="s">
        <v>519</v>
      </c>
      <c r="B5" s="281"/>
      <c r="C5" s="281"/>
      <c r="D5" s="282"/>
      <c r="E5" s="282"/>
      <c r="F5" s="283"/>
      <c r="G5" s="283"/>
      <c r="H5" s="284"/>
      <c r="I5" s="284"/>
      <c r="J5" s="284"/>
      <c r="K5" s="284"/>
      <c r="L5" s="284"/>
      <c r="M5" s="284"/>
      <c r="N5" s="284"/>
      <c r="O5" s="284"/>
      <c r="P5" s="284"/>
      <c r="Q5" s="284"/>
      <c r="R5" s="285"/>
      <c r="S5" s="280"/>
    </row>
    <row r="6" spans="1:19" s="290" customFormat="1" ht="25.5" customHeight="1" x14ac:dyDescent="0.25">
      <c r="A6" s="286" t="s">
        <v>520</v>
      </c>
      <c r="B6" s="286"/>
      <c r="C6" s="287"/>
      <c r="D6" s="286"/>
      <c r="E6" s="286"/>
      <c r="F6" s="286"/>
      <c r="G6" s="286"/>
      <c r="H6" s="288"/>
      <c r="I6" s="288"/>
      <c r="J6" s="288"/>
      <c r="K6" s="288"/>
      <c r="L6" s="288"/>
      <c r="M6" s="288"/>
      <c r="N6" s="288"/>
      <c r="O6" s="288"/>
      <c r="P6" s="288"/>
      <c r="Q6" s="288"/>
      <c r="R6" s="288"/>
      <c r="S6" s="289"/>
    </row>
    <row r="7" spans="1:19" s="8" customFormat="1" ht="20.25" customHeight="1" x14ac:dyDescent="0.3">
      <c r="A7" s="282" t="s">
        <v>521</v>
      </c>
      <c r="B7" s="282"/>
      <c r="C7" s="287"/>
      <c r="D7" s="282"/>
      <c r="E7" s="282"/>
      <c r="F7" s="282"/>
      <c r="G7" s="282"/>
      <c r="H7" s="291"/>
      <c r="I7" s="291"/>
      <c r="J7" s="291"/>
      <c r="K7" s="291"/>
      <c r="L7" s="291"/>
      <c r="M7" s="291"/>
      <c r="N7" s="291"/>
      <c r="O7" s="291"/>
      <c r="P7" s="291"/>
      <c r="Q7" s="291"/>
      <c r="R7" s="291"/>
      <c r="S7" s="292"/>
    </row>
    <row r="8" spans="1:19" ht="15" customHeight="1" x14ac:dyDescent="0.25">
      <c r="A8" s="1405" t="s">
        <v>7</v>
      </c>
      <c r="B8" s="1405" t="s">
        <v>8</v>
      </c>
      <c r="C8" s="1405" t="s">
        <v>9</v>
      </c>
      <c r="D8" s="1428" t="s">
        <v>10</v>
      </c>
      <c r="E8" s="1428"/>
      <c r="F8" s="1428"/>
      <c r="G8" s="1418" t="s">
        <v>11</v>
      </c>
      <c r="H8" s="1418"/>
      <c r="I8" s="1418"/>
      <c r="J8" s="1418" t="s">
        <v>12</v>
      </c>
      <c r="K8" s="1418"/>
      <c r="L8" s="1418"/>
      <c r="M8" s="1418" t="s">
        <v>13</v>
      </c>
      <c r="N8" s="1418"/>
      <c r="O8" s="1418"/>
      <c r="P8" s="1418" t="s">
        <v>14</v>
      </c>
      <c r="Q8" s="1418"/>
      <c r="R8" s="1418"/>
      <c r="S8" s="1405" t="s">
        <v>15</v>
      </c>
    </row>
    <row r="9" spans="1:19" ht="30" customHeight="1" x14ac:dyDescent="0.25">
      <c r="A9" s="1405"/>
      <c r="B9" s="1405"/>
      <c r="C9" s="1405"/>
      <c r="D9" s="293" t="s">
        <v>16</v>
      </c>
      <c r="E9" s="293" t="s">
        <v>17</v>
      </c>
      <c r="F9" s="293" t="s">
        <v>18</v>
      </c>
      <c r="G9" s="293" t="s">
        <v>19</v>
      </c>
      <c r="H9" s="293" t="s">
        <v>20</v>
      </c>
      <c r="I9" s="293" t="s">
        <v>21</v>
      </c>
      <c r="J9" s="293" t="s">
        <v>22</v>
      </c>
      <c r="K9" s="293" t="s">
        <v>23</v>
      </c>
      <c r="L9" s="293" t="s">
        <v>24</v>
      </c>
      <c r="M9" s="293" t="s">
        <v>25</v>
      </c>
      <c r="N9" s="293" t="s">
        <v>26</v>
      </c>
      <c r="O9" s="293" t="s">
        <v>27</v>
      </c>
      <c r="P9" s="293" t="s">
        <v>28</v>
      </c>
      <c r="Q9" s="293" t="s">
        <v>29</v>
      </c>
      <c r="R9" s="293" t="s">
        <v>30</v>
      </c>
      <c r="S9" s="1405"/>
    </row>
    <row r="10" spans="1:19" ht="54.75" customHeight="1" x14ac:dyDescent="0.25">
      <c r="A10" s="49" t="s">
        <v>31</v>
      </c>
      <c r="B10" s="49" t="s">
        <v>32</v>
      </c>
      <c r="C10" s="50">
        <v>0.88</v>
      </c>
      <c r="D10" s="49"/>
      <c r="E10" s="49"/>
      <c r="F10" s="49"/>
      <c r="G10" s="49"/>
      <c r="H10" s="49"/>
      <c r="I10" s="49"/>
      <c r="J10" s="49"/>
      <c r="K10" s="49"/>
      <c r="L10" s="49"/>
      <c r="M10" s="49"/>
      <c r="N10" s="49"/>
      <c r="O10" s="49"/>
      <c r="P10" s="49"/>
      <c r="Q10" s="49"/>
      <c r="R10" s="49"/>
      <c r="S10" s="49"/>
    </row>
    <row r="11" spans="1:19" ht="51.75" customHeight="1" x14ac:dyDescent="0.25">
      <c r="A11" s="51" t="s">
        <v>522</v>
      </c>
      <c r="B11" s="51" t="s">
        <v>523</v>
      </c>
      <c r="C11" s="51" t="s">
        <v>524</v>
      </c>
      <c r="D11" s="51"/>
      <c r="E11" s="51"/>
      <c r="F11" s="51"/>
      <c r="G11" s="51"/>
      <c r="H11" s="51"/>
      <c r="I11" s="51"/>
      <c r="J11" s="51"/>
      <c r="K11" s="51"/>
      <c r="L11" s="51"/>
      <c r="M11" s="51"/>
      <c r="N11" s="51"/>
      <c r="O11" s="51"/>
      <c r="P11" s="52">
        <f>SUM(P12:P33)</f>
        <v>49657861</v>
      </c>
      <c r="Q11" s="51"/>
      <c r="R11" s="51"/>
      <c r="S11" s="51"/>
    </row>
    <row r="12" spans="1:19" ht="34.5" customHeight="1" x14ac:dyDescent="0.25">
      <c r="A12" s="294" t="s">
        <v>525</v>
      </c>
      <c r="B12" s="177" t="s">
        <v>526</v>
      </c>
      <c r="C12" s="294"/>
      <c r="D12" s="294"/>
      <c r="E12" s="294"/>
      <c r="F12" s="294"/>
      <c r="G12" s="294"/>
      <c r="H12" s="294"/>
      <c r="I12" s="294"/>
      <c r="J12" s="294"/>
      <c r="K12" s="294"/>
      <c r="L12" s="294"/>
      <c r="M12" s="294"/>
      <c r="N12" s="294"/>
      <c r="O12" s="294"/>
      <c r="P12" s="295"/>
      <c r="Q12" s="294"/>
      <c r="R12" s="294"/>
      <c r="S12" s="294"/>
    </row>
    <row r="13" spans="1:19" ht="46.5" customHeight="1" x14ac:dyDescent="0.25">
      <c r="A13" s="177" t="s">
        <v>527</v>
      </c>
      <c r="B13" s="177" t="s">
        <v>528</v>
      </c>
      <c r="C13" s="177" t="s">
        <v>529</v>
      </c>
      <c r="D13" s="233">
        <v>3</v>
      </c>
      <c r="E13" s="233">
        <v>4</v>
      </c>
      <c r="F13" s="233">
        <v>3</v>
      </c>
      <c r="G13" s="233">
        <v>4</v>
      </c>
      <c r="H13" s="233">
        <v>3</v>
      </c>
      <c r="I13" s="233">
        <v>4</v>
      </c>
      <c r="J13" s="233">
        <v>3</v>
      </c>
      <c r="K13" s="233">
        <v>4</v>
      </c>
      <c r="L13" s="233">
        <v>4</v>
      </c>
      <c r="M13" s="233">
        <v>4</v>
      </c>
      <c r="N13" s="233">
        <v>3</v>
      </c>
      <c r="O13" s="233">
        <v>3</v>
      </c>
      <c r="P13" s="295"/>
      <c r="Q13" s="295"/>
      <c r="R13" s="294"/>
      <c r="S13" s="294"/>
    </row>
    <row r="14" spans="1:19" ht="40.5" customHeight="1" x14ac:dyDescent="0.25">
      <c r="A14" s="177" t="s">
        <v>530</v>
      </c>
      <c r="B14" s="177" t="s">
        <v>526</v>
      </c>
      <c r="C14" s="177" t="s">
        <v>531</v>
      </c>
      <c r="D14" s="233">
        <v>3</v>
      </c>
      <c r="E14" s="233">
        <v>4</v>
      </c>
      <c r="F14" s="233">
        <v>3</v>
      </c>
      <c r="G14" s="233">
        <v>3</v>
      </c>
      <c r="H14" s="233">
        <v>3</v>
      </c>
      <c r="I14" s="233">
        <v>4</v>
      </c>
      <c r="J14" s="233">
        <v>3</v>
      </c>
      <c r="K14" s="233">
        <v>3</v>
      </c>
      <c r="L14" s="233">
        <v>3</v>
      </c>
      <c r="M14" s="233">
        <v>3</v>
      </c>
      <c r="N14" s="233">
        <v>3</v>
      </c>
      <c r="O14" s="233">
        <v>3</v>
      </c>
      <c r="P14" s="296">
        <f>[5]Presupuesto!E14</f>
        <v>900000</v>
      </c>
      <c r="Q14" s="294"/>
      <c r="R14" s="294"/>
      <c r="S14" s="294"/>
    </row>
    <row r="15" spans="1:19" ht="32.25" customHeight="1" x14ac:dyDescent="0.25">
      <c r="A15" s="177" t="s">
        <v>532</v>
      </c>
      <c r="B15" s="177" t="s">
        <v>533</v>
      </c>
      <c r="C15" s="177" t="s">
        <v>534</v>
      </c>
      <c r="D15" s="294"/>
      <c r="E15" s="294"/>
      <c r="F15" s="294"/>
      <c r="G15" s="294"/>
      <c r="H15" s="294"/>
      <c r="I15" s="233">
        <v>1</v>
      </c>
      <c r="J15" s="294"/>
      <c r="K15" s="294"/>
      <c r="L15" s="294"/>
      <c r="M15" s="294"/>
      <c r="N15" s="294"/>
      <c r="O15" s="294"/>
      <c r="P15" s="296">
        <f>[5]Presupuesto!E30</f>
        <v>600000</v>
      </c>
      <c r="Q15" s="294"/>
      <c r="R15" s="294"/>
      <c r="S15" s="294"/>
    </row>
    <row r="16" spans="1:19" ht="66.75" customHeight="1" x14ac:dyDescent="0.25">
      <c r="A16" s="53" t="s">
        <v>535</v>
      </c>
      <c r="B16" s="181" t="s">
        <v>536</v>
      </c>
      <c r="C16" s="181" t="s">
        <v>537</v>
      </c>
      <c r="D16" s="233">
        <v>1</v>
      </c>
      <c r="E16" s="297"/>
      <c r="F16" s="297"/>
      <c r="G16" s="297"/>
      <c r="H16" s="61"/>
      <c r="I16" s="61"/>
      <c r="J16" s="61"/>
      <c r="K16" s="61"/>
      <c r="L16" s="61"/>
      <c r="M16" s="61"/>
      <c r="N16" s="61"/>
      <c r="O16" s="61"/>
      <c r="P16" s="61"/>
      <c r="Q16" s="298"/>
      <c r="R16" s="61"/>
      <c r="S16" s="299" t="s">
        <v>538</v>
      </c>
    </row>
    <row r="17" spans="1:19" ht="48" customHeight="1" x14ac:dyDescent="0.25">
      <c r="A17" s="53" t="s">
        <v>539</v>
      </c>
      <c r="B17" s="181" t="s">
        <v>540</v>
      </c>
      <c r="C17" s="181" t="s">
        <v>541</v>
      </c>
      <c r="D17" s="233">
        <v>10</v>
      </c>
      <c r="E17" s="297"/>
      <c r="F17" s="297"/>
      <c r="G17" s="297"/>
      <c r="H17" s="297"/>
      <c r="I17" s="297"/>
      <c r="J17" s="297"/>
      <c r="K17" s="300"/>
      <c r="L17" s="297"/>
      <c r="M17" s="297"/>
      <c r="N17" s="297"/>
      <c r="O17" s="297"/>
      <c r="P17" s="297"/>
      <c r="Q17" s="301"/>
      <c r="R17" s="302"/>
      <c r="S17" s="299" t="s">
        <v>542</v>
      </c>
    </row>
    <row r="18" spans="1:19" ht="41.25" customHeight="1" x14ac:dyDescent="0.25">
      <c r="A18" s="303" t="s">
        <v>543</v>
      </c>
      <c r="B18" s="181" t="s">
        <v>544</v>
      </c>
      <c r="C18" s="181"/>
      <c r="D18" s="233"/>
      <c r="E18" s="297"/>
      <c r="F18" s="297"/>
      <c r="G18" s="297"/>
      <c r="H18" s="297"/>
      <c r="I18" s="297"/>
      <c r="J18" s="297"/>
      <c r="K18" s="300"/>
      <c r="L18" s="297"/>
      <c r="M18" s="297"/>
      <c r="N18" s="297"/>
      <c r="O18" s="297"/>
      <c r="P18" s="297"/>
      <c r="Q18" s="301"/>
      <c r="R18" s="302"/>
      <c r="S18" s="299"/>
    </row>
    <row r="19" spans="1:19" ht="41.25" customHeight="1" x14ac:dyDescent="0.25">
      <c r="A19" s="303" t="s">
        <v>545</v>
      </c>
      <c r="B19" s="181" t="s">
        <v>546</v>
      </c>
      <c r="C19" s="181" t="s">
        <v>547</v>
      </c>
      <c r="D19" s="233">
        <v>42</v>
      </c>
      <c r="E19" s="233"/>
      <c r="F19" s="233"/>
      <c r="G19" s="233"/>
      <c r="H19" s="233"/>
      <c r="I19" s="233"/>
      <c r="J19" s="233"/>
      <c r="K19" s="233"/>
      <c r="L19" s="233"/>
      <c r="M19" s="233"/>
      <c r="N19" s="233"/>
      <c r="O19" s="233"/>
      <c r="P19" s="296"/>
      <c r="Q19" s="59"/>
      <c r="R19" s="59"/>
      <c r="S19" s="59"/>
    </row>
    <row r="20" spans="1:19" ht="44.25" customHeight="1" x14ac:dyDescent="0.25">
      <c r="A20" s="53" t="s">
        <v>548</v>
      </c>
      <c r="B20" s="181" t="s">
        <v>549</v>
      </c>
      <c r="C20" s="181" t="s">
        <v>550</v>
      </c>
      <c r="D20" s="233">
        <v>42</v>
      </c>
      <c r="E20" s="233"/>
      <c r="F20" s="304"/>
      <c r="G20" s="304"/>
      <c r="H20" s="304"/>
      <c r="I20" s="304"/>
      <c r="J20" s="304"/>
      <c r="K20" s="304"/>
      <c r="L20" s="304"/>
      <c r="M20" s="304"/>
      <c r="N20" s="304"/>
      <c r="O20" s="304"/>
      <c r="P20" s="296">
        <f>[5]Presupuesto!E30</f>
        <v>600000</v>
      </c>
      <c r="Q20" s="59"/>
      <c r="R20" s="59"/>
      <c r="S20" s="59"/>
    </row>
    <row r="21" spans="1:19" ht="60" customHeight="1" x14ac:dyDescent="0.25">
      <c r="A21" s="53" t="s">
        <v>551</v>
      </c>
      <c r="B21" s="181" t="s">
        <v>552</v>
      </c>
      <c r="C21" s="181" t="s">
        <v>553</v>
      </c>
      <c r="D21" s="233">
        <v>10</v>
      </c>
      <c r="E21" s="233"/>
      <c r="F21" s="304"/>
      <c r="G21" s="304"/>
      <c r="H21" s="304"/>
      <c r="I21" s="304"/>
      <c r="J21" s="304"/>
      <c r="K21" s="304"/>
      <c r="L21" s="304"/>
      <c r="M21" s="304"/>
      <c r="N21" s="304"/>
      <c r="O21" s="304"/>
      <c r="P21" s="296">
        <f>[5]Presupuesto!E37</f>
        <v>2912861</v>
      </c>
      <c r="Q21" s="59"/>
      <c r="R21" s="59"/>
      <c r="S21" s="59"/>
    </row>
    <row r="22" spans="1:19" ht="33.75" customHeight="1" x14ac:dyDescent="0.25">
      <c r="A22" s="53" t="s">
        <v>554</v>
      </c>
      <c r="B22" s="181" t="s">
        <v>555</v>
      </c>
      <c r="C22" s="181" t="s">
        <v>556</v>
      </c>
      <c r="D22" s="61"/>
      <c r="E22" s="61"/>
      <c r="F22" s="233">
        <v>5</v>
      </c>
      <c r="G22" s="61"/>
      <c r="H22" s="61"/>
      <c r="I22" s="61"/>
      <c r="J22" s="61"/>
      <c r="K22" s="61"/>
      <c r="L22" s="61"/>
      <c r="M22" s="61"/>
      <c r="N22" s="61"/>
      <c r="O22" s="61"/>
      <c r="P22" s="296">
        <f>[5]Presupuesto!E44</f>
        <v>300000</v>
      </c>
      <c r="Q22" s="298"/>
      <c r="R22" s="305"/>
      <c r="S22" s="61"/>
    </row>
    <row r="23" spans="1:19" ht="33.75" customHeight="1" x14ac:dyDescent="0.25">
      <c r="A23" s="53" t="s">
        <v>557</v>
      </c>
      <c r="B23" s="181" t="s">
        <v>558</v>
      </c>
      <c r="C23" s="181" t="s">
        <v>559</v>
      </c>
      <c r="D23" s="233">
        <v>3</v>
      </c>
      <c r="E23" s="233">
        <v>4</v>
      </c>
      <c r="F23" s="233">
        <v>5</v>
      </c>
      <c r="G23" s="233">
        <v>4</v>
      </c>
      <c r="H23" s="233">
        <v>5</v>
      </c>
      <c r="I23" s="233">
        <v>4</v>
      </c>
      <c r="J23" s="233">
        <v>5</v>
      </c>
      <c r="K23" s="233">
        <v>4</v>
      </c>
      <c r="L23" s="233">
        <v>5</v>
      </c>
      <c r="M23" s="233">
        <v>5</v>
      </c>
      <c r="N23" s="233">
        <v>3</v>
      </c>
      <c r="O23" s="233">
        <v>3</v>
      </c>
      <c r="P23" s="296">
        <f>[5]Presupuesto!E52</f>
        <v>4425000</v>
      </c>
      <c r="Q23" s="298"/>
      <c r="R23" s="305"/>
      <c r="S23" s="61"/>
    </row>
    <row r="24" spans="1:19" ht="33.75" customHeight="1" x14ac:dyDescent="0.25">
      <c r="A24" s="53" t="s">
        <v>560</v>
      </c>
      <c r="B24" s="181" t="s">
        <v>561</v>
      </c>
      <c r="C24" s="181" t="s">
        <v>562</v>
      </c>
      <c r="D24" s="233">
        <v>3</v>
      </c>
      <c r="E24" s="233">
        <v>4</v>
      </c>
      <c r="F24" s="233">
        <v>5</v>
      </c>
      <c r="G24" s="233">
        <v>4</v>
      </c>
      <c r="H24" s="233">
        <v>5</v>
      </c>
      <c r="I24" s="233">
        <v>4</v>
      </c>
      <c r="J24" s="233">
        <v>5</v>
      </c>
      <c r="K24" s="233">
        <v>4</v>
      </c>
      <c r="L24" s="233">
        <v>5</v>
      </c>
      <c r="M24" s="233">
        <v>5</v>
      </c>
      <c r="N24" s="233">
        <v>3</v>
      </c>
      <c r="O24" s="233">
        <v>3</v>
      </c>
      <c r="P24" s="296">
        <f>[5]Presupuesto!E60</f>
        <v>120000</v>
      </c>
      <c r="Q24" s="298"/>
      <c r="R24" s="305"/>
      <c r="S24" s="61"/>
    </row>
    <row r="25" spans="1:19" ht="33.75" customHeight="1" x14ac:dyDescent="0.25">
      <c r="A25" s="53" t="s">
        <v>563</v>
      </c>
      <c r="B25" s="181" t="s">
        <v>564</v>
      </c>
      <c r="C25" s="181" t="s">
        <v>565</v>
      </c>
      <c r="D25" s="61"/>
      <c r="E25" s="61"/>
      <c r="F25" s="233"/>
      <c r="G25" s="61"/>
      <c r="H25" s="61"/>
      <c r="I25" s="61"/>
      <c r="J25" s="61"/>
      <c r="K25" s="61"/>
      <c r="L25" s="61"/>
      <c r="M25" s="61"/>
      <c r="N25" s="61"/>
      <c r="O25" s="61"/>
      <c r="P25" s="296">
        <f>[5]Presupuesto!E67</f>
        <v>24000000</v>
      </c>
      <c r="Q25" s="298"/>
      <c r="R25" s="305"/>
      <c r="S25" s="61"/>
    </row>
    <row r="26" spans="1:19" ht="33.75" customHeight="1" x14ac:dyDescent="0.25">
      <c r="A26" s="303" t="s">
        <v>566</v>
      </c>
      <c r="B26" s="181"/>
      <c r="C26" s="181"/>
      <c r="D26" s="61"/>
      <c r="E26" s="61"/>
      <c r="F26" s="61"/>
      <c r="G26" s="61"/>
      <c r="H26" s="61"/>
      <c r="I26" s="61"/>
      <c r="J26" s="61"/>
      <c r="K26" s="61"/>
      <c r="L26" s="61"/>
      <c r="M26" s="61"/>
      <c r="N26" s="61"/>
      <c r="O26" s="61"/>
      <c r="P26" s="61"/>
      <c r="Q26" s="298"/>
      <c r="R26" s="305"/>
      <c r="S26" s="61"/>
    </row>
    <row r="27" spans="1:19" ht="50.25" customHeight="1" x14ac:dyDescent="0.25">
      <c r="A27" s="53" t="s">
        <v>567</v>
      </c>
      <c r="B27" s="181" t="s">
        <v>568</v>
      </c>
      <c r="C27" s="181" t="s">
        <v>569</v>
      </c>
      <c r="D27" s="233">
        <v>5</v>
      </c>
      <c r="E27" s="61"/>
      <c r="F27" s="61"/>
      <c r="G27" s="61"/>
      <c r="H27" s="61"/>
      <c r="I27" s="61"/>
      <c r="J27" s="61"/>
      <c r="K27" s="61"/>
      <c r="L27" s="61"/>
      <c r="M27" s="61"/>
      <c r="N27" s="61"/>
      <c r="O27" s="61"/>
      <c r="P27" s="296">
        <f>[5]Presupuesto!E73</f>
        <v>15000000</v>
      </c>
      <c r="Q27" s="298"/>
      <c r="R27" s="61"/>
      <c r="S27" s="299" t="s">
        <v>570</v>
      </c>
    </row>
    <row r="28" spans="1:19" ht="34.5" customHeight="1" x14ac:dyDescent="0.25">
      <c r="A28" s="53" t="s">
        <v>571</v>
      </c>
      <c r="B28" s="181" t="s">
        <v>572</v>
      </c>
      <c r="C28" s="181" t="s">
        <v>573</v>
      </c>
      <c r="D28" s="233">
        <v>2</v>
      </c>
      <c r="E28" s="61"/>
      <c r="F28" s="61"/>
      <c r="G28" s="61"/>
      <c r="H28" s="61"/>
      <c r="I28" s="61"/>
      <c r="J28" s="61"/>
      <c r="K28" s="61"/>
      <c r="L28" s="61"/>
      <c r="M28" s="61"/>
      <c r="N28" s="61"/>
      <c r="O28" s="61"/>
      <c r="P28" s="61"/>
      <c r="Q28" s="305"/>
      <c r="R28" s="61"/>
      <c r="S28" s="299" t="s">
        <v>570</v>
      </c>
    </row>
    <row r="29" spans="1:19" ht="44.25" customHeight="1" x14ac:dyDescent="0.25">
      <c r="A29" s="53" t="s">
        <v>574</v>
      </c>
      <c r="B29" s="181" t="s">
        <v>575</v>
      </c>
      <c r="C29" s="181" t="s">
        <v>576</v>
      </c>
      <c r="D29" s="233">
        <v>1</v>
      </c>
      <c r="E29" s="61"/>
      <c r="F29" s="61"/>
      <c r="G29" s="61"/>
      <c r="H29" s="61"/>
      <c r="I29" s="61"/>
      <c r="J29" s="61"/>
      <c r="K29" s="61"/>
      <c r="L29" s="61"/>
      <c r="M29" s="61"/>
      <c r="N29" s="61"/>
      <c r="O29" s="61"/>
      <c r="P29" s="296">
        <f>[5]Presupuesto!E82</f>
        <v>400000</v>
      </c>
      <c r="Q29" s="61"/>
      <c r="R29" s="61"/>
      <c r="S29" s="299" t="s">
        <v>570</v>
      </c>
    </row>
    <row r="30" spans="1:19" ht="40.5" x14ac:dyDescent="0.25">
      <c r="A30" s="53" t="s">
        <v>577</v>
      </c>
      <c r="B30" s="181" t="s">
        <v>578</v>
      </c>
      <c r="C30" s="181" t="s">
        <v>579</v>
      </c>
      <c r="D30" s="233">
        <v>1</v>
      </c>
      <c r="E30" s="61"/>
      <c r="F30" s="61"/>
      <c r="G30" s="61"/>
      <c r="H30" s="61"/>
      <c r="I30" s="61"/>
      <c r="J30" s="61"/>
      <c r="K30" s="61"/>
      <c r="L30" s="61"/>
      <c r="M30" s="61"/>
      <c r="N30" s="61"/>
      <c r="O30" s="61"/>
      <c r="P30" s="296">
        <f>[5]Presupuesto!E89</f>
        <v>400000</v>
      </c>
      <c r="Q30" s="61"/>
      <c r="R30" s="61"/>
      <c r="S30" s="299" t="s">
        <v>570</v>
      </c>
    </row>
    <row r="31" spans="1:19" ht="34.5" customHeight="1" x14ac:dyDescent="0.25">
      <c r="A31" s="303" t="s">
        <v>580</v>
      </c>
      <c r="B31" s="181" t="s">
        <v>581</v>
      </c>
      <c r="C31" s="181" t="s">
        <v>582</v>
      </c>
      <c r="D31" s="233"/>
      <c r="E31" s="233"/>
      <c r="F31" s="304"/>
      <c r="G31" s="304"/>
      <c r="H31" s="304"/>
      <c r="I31" s="304"/>
      <c r="J31" s="304"/>
      <c r="K31" s="304"/>
      <c r="L31" s="304"/>
      <c r="M31" s="304"/>
      <c r="N31" s="304"/>
      <c r="O31" s="304"/>
      <c r="P31" s="304"/>
      <c r="Q31" s="59"/>
      <c r="R31" s="59"/>
      <c r="S31" s="59"/>
    </row>
    <row r="32" spans="1:19" ht="48.75" customHeight="1" x14ac:dyDescent="0.25">
      <c r="A32" s="53" t="s">
        <v>583</v>
      </c>
      <c r="B32" s="181" t="s">
        <v>581</v>
      </c>
      <c r="C32" s="181" t="s">
        <v>584</v>
      </c>
      <c r="D32" s="233">
        <v>5</v>
      </c>
      <c r="E32" s="233"/>
      <c r="F32" s="233"/>
      <c r="G32" s="233"/>
      <c r="H32" s="233"/>
      <c r="I32" s="233"/>
      <c r="J32" s="233"/>
      <c r="K32" s="233"/>
      <c r="L32" s="233"/>
      <c r="M32" s="233"/>
      <c r="N32" s="233"/>
      <c r="O32" s="233"/>
      <c r="P32" s="296"/>
      <c r="Q32" s="59"/>
      <c r="R32" s="59"/>
      <c r="S32" s="181" t="s">
        <v>585</v>
      </c>
    </row>
    <row r="33" spans="1:19" ht="39" customHeight="1" x14ac:dyDescent="0.25">
      <c r="A33" s="53" t="s">
        <v>586</v>
      </c>
      <c r="B33" s="181" t="s">
        <v>587</v>
      </c>
      <c r="C33" s="181" t="s">
        <v>588</v>
      </c>
      <c r="D33" s="233">
        <v>1</v>
      </c>
      <c r="E33" s="233"/>
      <c r="F33" s="233"/>
      <c r="G33" s="233"/>
      <c r="H33" s="233"/>
      <c r="I33" s="233"/>
      <c r="J33" s="233"/>
      <c r="K33" s="233"/>
      <c r="L33" s="233"/>
      <c r="M33" s="233"/>
      <c r="N33" s="233"/>
      <c r="O33" s="233"/>
      <c r="P33" s="296"/>
      <c r="Q33" s="306"/>
      <c r="R33" s="59"/>
      <c r="S33" s="59" t="s">
        <v>589</v>
      </c>
    </row>
    <row r="34" spans="1:19" ht="48" customHeight="1" x14ac:dyDescent="0.25">
      <c r="A34" s="51" t="s">
        <v>590</v>
      </c>
      <c r="B34" s="51" t="s">
        <v>591</v>
      </c>
      <c r="C34" s="51"/>
      <c r="D34" s="51"/>
      <c r="E34" s="51"/>
      <c r="F34" s="51"/>
      <c r="G34" s="51"/>
      <c r="H34" s="51"/>
      <c r="I34" s="51"/>
      <c r="J34" s="51"/>
      <c r="K34" s="51"/>
      <c r="L34" s="51"/>
      <c r="M34" s="51"/>
      <c r="N34" s="51"/>
      <c r="O34" s="51"/>
      <c r="P34" s="52">
        <f>SUM(P35:P50)</f>
        <v>62975004</v>
      </c>
      <c r="Q34" s="51"/>
      <c r="R34" s="51"/>
      <c r="S34" s="51"/>
    </row>
    <row r="35" spans="1:19" ht="48.75" customHeight="1" x14ac:dyDescent="0.25">
      <c r="A35" s="53" t="s">
        <v>592</v>
      </c>
      <c r="B35" s="181" t="s">
        <v>593</v>
      </c>
      <c r="C35" s="181" t="s">
        <v>594</v>
      </c>
      <c r="D35" s="233">
        <v>42</v>
      </c>
      <c r="E35" s="233"/>
      <c r="F35" s="233"/>
      <c r="G35" s="233"/>
      <c r="H35" s="233"/>
      <c r="I35" s="233"/>
      <c r="J35" s="233"/>
      <c r="K35" s="233"/>
      <c r="L35" s="233"/>
      <c r="M35" s="233"/>
      <c r="N35" s="233"/>
      <c r="O35" s="233"/>
      <c r="P35" s="296">
        <f>[5]Presupuesto!E98</f>
        <v>11000000</v>
      </c>
      <c r="Q35" s="59"/>
      <c r="R35" s="59"/>
      <c r="S35" s="59"/>
    </row>
    <row r="36" spans="1:19" ht="52.5" customHeight="1" x14ac:dyDescent="0.25">
      <c r="A36" s="53" t="s">
        <v>595</v>
      </c>
      <c r="B36" s="181" t="s">
        <v>596</v>
      </c>
      <c r="C36" s="181" t="s">
        <v>597</v>
      </c>
      <c r="D36" s="233">
        <v>42</v>
      </c>
      <c r="E36" s="233"/>
      <c r="F36" s="233"/>
      <c r="G36" s="233"/>
      <c r="H36" s="233"/>
      <c r="I36" s="233"/>
      <c r="J36" s="233"/>
      <c r="K36" s="233"/>
      <c r="L36" s="233"/>
      <c r="M36" s="233"/>
      <c r="N36" s="233"/>
      <c r="O36" s="233"/>
      <c r="P36" s="296">
        <f>[5]Presupuesto!E105</f>
        <v>14400000</v>
      </c>
      <c r="Q36" s="59"/>
      <c r="R36" s="59"/>
      <c r="S36" s="59"/>
    </row>
    <row r="37" spans="1:19" ht="46.5" customHeight="1" x14ac:dyDescent="0.25">
      <c r="A37" s="53" t="s">
        <v>598</v>
      </c>
      <c r="B37" s="181" t="s">
        <v>599</v>
      </c>
      <c r="C37" s="181" t="s">
        <v>600</v>
      </c>
      <c r="D37" s="233">
        <v>42</v>
      </c>
      <c r="E37" s="233"/>
      <c r="F37" s="233"/>
      <c r="G37" s="233"/>
      <c r="H37" s="233"/>
      <c r="I37" s="233"/>
      <c r="J37" s="233"/>
      <c r="K37" s="233"/>
      <c r="L37" s="233"/>
      <c r="M37" s="233"/>
      <c r="N37" s="233"/>
      <c r="O37" s="233"/>
      <c r="P37" s="296">
        <f>[5]Presupuesto!E113</f>
        <v>450000</v>
      </c>
      <c r="Q37" s="298"/>
      <c r="R37" s="61"/>
      <c r="S37" s="61"/>
    </row>
    <row r="38" spans="1:19" ht="48" customHeight="1" x14ac:dyDescent="0.25">
      <c r="A38" s="53" t="s">
        <v>601</v>
      </c>
      <c r="B38" s="181" t="s">
        <v>602</v>
      </c>
      <c r="C38" s="181" t="s">
        <v>603</v>
      </c>
      <c r="D38" s="233">
        <v>1</v>
      </c>
      <c r="E38" s="61"/>
      <c r="F38" s="61"/>
      <c r="G38" s="61"/>
      <c r="H38" s="61"/>
      <c r="I38" s="61"/>
      <c r="J38" s="61"/>
      <c r="K38" s="61"/>
      <c r="L38" s="61"/>
      <c r="M38" s="61"/>
      <c r="N38" s="61"/>
      <c r="O38" s="61"/>
      <c r="P38" s="296"/>
      <c r="Q38" s="298"/>
      <c r="R38" s="61"/>
      <c r="S38" s="299" t="s">
        <v>604</v>
      </c>
    </row>
    <row r="39" spans="1:19" ht="57.75" customHeight="1" x14ac:dyDescent="0.25">
      <c r="A39" s="294" t="s">
        <v>605</v>
      </c>
      <c r="B39" s="249" t="s">
        <v>606</v>
      </c>
      <c r="C39" s="249" t="s">
        <v>594</v>
      </c>
      <c r="D39" s="233">
        <v>42</v>
      </c>
      <c r="E39" s="233"/>
      <c r="F39" s="233"/>
      <c r="G39" s="233"/>
      <c r="H39" s="233"/>
      <c r="I39" s="233"/>
      <c r="J39" s="233"/>
      <c r="K39" s="233"/>
      <c r="L39" s="233"/>
      <c r="M39" s="233"/>
      <c r="N39" s="233"/>
      <c r="O39" s="233"/>
      <c r="P39" s="296">
        <f>[5]Presupuesto!E120</f>
        <v>190000</v>
      </c>
      <c r="Q39" s="243"/>
      <c r="R39" s="243"/>
      <c r="S39" s="243"/>
    </row>
    <row r="40" spans="1:19" ht="57.75" customHeight="1" x14ac:dyDescent="0.25">
      <c r="A40" s="177" t="s">
        <v>607</v>
      </c>
      <c r="B40" s="249" t="s">
        <v>608</v>
      </c>
      <c r="C40" s="249" t="s">
        <v>609</v>
      </c>
      <c r="D40" s="233">
        <v>32</v>
      </c>
      <c r="E40" s="233"/>
      <c r="F40" s="233"/>
      <c r="G40" s="233"/>
      <c r="H40" s="233"/>
      <c r="I40" s="233"/>
      <c r="J40" s="233"/>
      <c r="K40" s="233"/>
      <c r="L40" s="233"/>
      <c r="M40" s="233"/>
      <c r="N40" s="233"/>
      <c r="O40" s="233"/>
      <c r="P40" s="296">
        <f>[5]Presupuesto!E128</f>
        <v>18180000</v>
      </c>
      <c r="Q40" s="243"/>
      <c r="R40" s="243"/>
      <c r="S40" s="243"/>
    </row>
    <row r="41" spans="1:19" ht="57.75" customHeight="1" x14ac:dyDescent="0.25">
      <c r="A41" s="177" t="s">
        <v>610</v>
      </c>
      <c r="B41" s="249" t="s">
        <v>611</v>
      </c>
      <c r="C41" s="249" t="s">
        <v>594</v>
      </c>
      <c r="D41" s="233">
        <v>42</v>
      </c>
      <c r="E41" s="233"/>
      <c r="F41" s="233"/>
      <c r="G41" s="233"/>
      <c r="H41" s="233"/>
      <c r="I41" s="233"/>
      <c r="J41" s="233"/>
      <c r="K41" s="233"/>
      <c r="L41" s="233"/>
      <c r="M41" s="233"/>
      <c r="N41" s="233"/>
      <c r="O41" s="233"/>
      <c r="P41" s="296">
        <f>[5]Presupuesto!E137</f>
        <v>12700000</v>
      </c>
      <c r="Q41" s="243"/>
      <c r="R41" s="243"/>
      <c r="S41" s="243"/>
    </row>
    <row r="42" spans="1:19" ht="57.75" customHeight="1" x14ac:dyDescent="0.25">
      <c r="A42" s="177" t="s">
        <v>612</v>
      </c>
      <c r="B42" s="249" t="s">
        <v>613</v>
      </c>
      <c r="C42" s="249" t="s">
        <v>614</v>
      </c>
      <c r="D42" s="233">
        <v>42</v>
      </c>
      <c r="E42" s="233"/>
      <c r="F42" s="233"/>
      <c r="G42" s="233"/>
      <c r="H42" s="233"/>
      <c r="I42" s="233"/>
      <c r="J42" s="233"/>
      <c r="K42" s="233"/>
      <c r="L42" s="233"/>
      <c r="M42" s="233"/>
      <c r="N42" s="233"/>
      <c r="O42" s="233"/>
      <c r="P42" s="296">
        <f>[5]Presupuesto!E145</f>
        <v>1000000</v>
      </c>
      <c r="Q42" s="243"/>
      <c r="R42" s="243"/>
      <c r="S42" s="243"/>
    </row>
    <row r="43" spans="1:19" ht="45" customHeight="1" x14ac:dyDescent="0.25">
      <c r="A43" s="294" t="s">
        <v>615</v>
      </c>
      <c r="B43" s="177" t="s">
        <v>616</v>
      </c>
      <c r="C43" s="177" t="s">
        <v>617</v>
      </c>
      <c r="D43" s="304"/>
      <c r="E43" s="294"/>
      <c r="F43" s="294"/>
      <c r="G43" s="294"/>
      <c r="H43" s="294"/>
      <c r="I43" s="294"/>
      <c r="J43" s="294"/>
      <c r="K43" s="294"/>
      <c r="L43" s="294"/>
      <c r="M43" s="294"/>
      <c r="N43" s="294"/>
      <c r="O43" s="294"/>
      <c r="P43" s="296"/>
      <c r="Q43" s="294"/>
      <c r="R43" s="294"/>
      <c r="S43" s="294"/>
    </row>
    <row r="44" spans="1:19" ht="60.75" customHeight="1" x14ac:dyDescent="0.25">
      <c r="A44" s="177" t="s">
        <v>618</v>
      </c>
      <c r="B44" s="177" t="s">
        <v>619</v>
      </c>
      <c r="C44" s="177" t="s">
        <v>620</v>
      </c>
      <c r="D44" s="233">
        <v>2</v>
      </c>
      <c r="E44" s="233">
        <v>3</v>
      </c>
      <c r="F44" s="233">
        <v>10</v>
      </c>
      <c r="G44" s="233">
        <v>9</v>
      </c>
      <c r="H44" s="233">
        <v>8</v>
      </c>
      <c r="I44" s="233">
        <v>13</v>
      </c>
      <c r="J44" s="233">
        <v>15</v>
      </c>
      <c r="K44" s="233">
        <v>10</v>
      </c>
      <c r="L44" s="233">
        <v>5</v>
      </c>
      <c r="M44" s="233">
        <v>8</v>
      </c>
      <c r="N44" s="233">
        <v>5</v>
      </c>
      <c r="O44" s="233">
        <v>2</v>
      </c>
      <c r="P44" s="296">
        <f>[5]Presupuesto!E153</f>
        <v>450000</v>
      </c>
      <c r="Q44" s="294"/>
      <c r="R44" s="294"/>
      <c r="S44" s="294"/>
    </row>
    <row r="45" spans="1:19" ht="45" customHeight="1" x14ac:dyDescent="0.25">
      <c r="A45" s="294" t="s">
        <v>621</v>
      </c>
      <c r="B45" s="177" t="s">
        <v>619</v>
      </c>
      <c r="C45" s="177" t="s">
        <v>617</v>
      </c>
      <c r="D45" s="233"/>
      <c r="E45" s="233"/>
      <c r="F45" s="233"/>
      <c r="G45" s="233"/>
      <c r="H45" s="233"/>
      <c r="I45" s="233"/>
      <c r="J45" s="233"/>
      <c r="K45" s="233"/>
      <c r="L45" s="233"/>
      <c r="M45" s="233"/>
      <c r="N45" s="233"/>
      <c r="O45" s="233"/>
      <c r="P45" s="296"/>
      <c r="Q45" s="294"/>
      <c r="R45" s="294"/>
      <c r="S45" s="294"/>
    </row>
    <row r="46" spans="1:19" ht="45" customHeight="1" x14ac:dyDescent="0.25">
      <c r="A46" s="177" t="s">
        <v>622</v>
      </c>
      <c r="B46" s="177" t="s">
        <v>623</v>
      </c>
      <c r="C46" s="177" t="s">
        <v>624</v>
      </c>
      <c r="D46" s="233"/>
      <c r="E46" s="233">
        <v>5</v>
      </c>
      <c r="F46" s="233">
        <v>15</v>
      </c>
      <c r="G46" s="233">
        <v>3</v>
      </c>
      <c r="H46" s="233">
        <v>10</v>
      </c>
      <c r="I46" s="233">
        <v>16</v>
      </c>
      <c r="J46" s="233">
        <v>10</v>
      </c>
      <c r="K46" s="233">
        <v>3</v>
      </c>
      <c r="L46" s="233">
        <v>4</v>
      </c>
      <c r="M46" s="233">
        <v>2</v>
      </c>
      <c r="N46" s="233">
        <v>2</v>
      </c>
      <c r="O46" s="233"/>
      <c r="P46" s="296">
        <f>[5]Presupuesto!E160</f>
        <v>1500000</v>
      </c>
      <c r="Q46" s="294"/>
      <c r="R46" s="294"/>
      <c r="S46" s="294"/>
    </row>
    <row r="47" spans="1:19" ht="45" customHeight="1" x14ac:dyDescent="0.25">
      <c r="A47" s="177" t="s">
        <v>625</v>
      </c>
      <c r="B47" s="177" t="s">
        <v>626</v>
      </c>
      <c r="C47" s="177" t="s">
        <v>627</v>
      </c>
      <c r="D47" s="233"/>
      <c r="E47" s="233"/>
      <c r="F47" s="233"/>
      <c r="G47" s="233"/>
      <c r="H47" s="233"/>
      <c r="I47" s="233"/>
      <c r="J47" s="233"/>
      <c r="K47" s="233"/>
      <c r="L47" s="233"/>
      <c r="M47" s="233"/>
      <c r="N47" s="233"/>
      <c r="O47" s="233"/>
      <c r="P47" s="296">
        <f>[5]Presupuesto!E168</f>
        <v>905004</v>
      </c>
      <c r="Q47" s="294"/>
      <c r="R47" s="294"/>
      <c r="S47" s="294"/>
    </row>
    <row r="48" spans="1:19" ht="36" customHeight="1" x14ac:dyDescent="0.25">
      <c r="A48" s="53" t="s">
        <v>628</v>
      </c>
      <c r="B48" s="181" t="s">
        <v>629</v>
      </c>
      <c r="C48" s="181" t="s">
        <v>630</v>
      </c>
      <c r="D48" s="267"/>
      <c r="E48" s="233">
        <v>3</v>
      </c>
      <c r="F48" s="304"/>
      <c r="G48" s="233">
        <v>3</v>
      </c>
      <c r="H48" s="307"/>
      <c r="I48" s="307"/>
      <c r="J48" s="233">
        <v>3</v>
      </c>
      <c r="K48" s="304"/>
      <c r="L48" s="304"/>
      <c r="M48" s="233">
        <v>3</v>
      </c>
      <c r="N48" s="304"/>
      <c r="O48" s="304"/>
      <c r="P48" s="296">
        <f>[5]Presupuesto!E176</f>
        <v>1700000</v>
      </c>
      <c r="Q48" s="59"/>
      <c r="R48" s="59"/>
      <c r="S48" s="59"/>
    </row>
    <row r="49" spans="1:66" ht="50.25" customHeight="1" x14ac:dyDescent="0.25">
      <c r="A49" s="53" t="s">
        <v>631</v>
      </c>
      <c r="B49" s="181" t="s">
        <v>632</v>
      </c>
      <c r="C49" s="181" t="s">
        <v>633</v>
      </c>
      <c r="D49" s="308"/>
      <c r="E49" s="233">
        <v>1</v>
      </c>
      <c r="F49" s="61"/>
      <c r="G49" s="61"/>
      <c r="H49" s="61"/>
      <c r="I49" s="61"/>
      <c r="J49" s="61"/>
      <c r="K49" s="61"/>
      <c r="L49" s="61"/>
      <c r="M49" s="61"/>
      <c r="N49" s="61"/>
      <c r="O49" s="61"/>
      <c r="P49" s="296">
        <f>[5]Presupuesto!E184</f>
        <v>150000</v>
      </c>
      <c r="Q49" s="309"/>
      <c r="R49" s="224"/>
      <c r="S49" s="224"/>
    </row>
    <row r="50" spans="1:66" ht="45" customHeight="1" x14ac:dyDescent="0.25">
      <c r="A50" s="68" t="s">
        <v>634</v>
      </c>
      <c r="B50" s="181" t="s">
        <v>635</v>
      </c>
      <c r="C50" s="181" t="s">
        <v>588</v>
      </c>
      <c r="D50" s="233">
        <v>1</v>
      </c>
      <c r="E50" s="307"/>
      <c r="F50" s="307"/>
      <c r="G50" s="307"/>
      <c r="H50" s="307"/>
      <c r="I50" s="307"/>
      <c r="J50" s="307"/>
      <c r="K50" s="307"/>
      <c r="L50" s="307"/>
      <c r="M50" s="307"/>
      <c r="N50" s="307"/>
      <c r="O50" s="307"/>
      <c r="P50" s="296">
        <f>[5]Presupuesto!E192</f>
        <v>350000</v>
      </c>
      <c r="Q50" s="59"/>
      <c r="R50" s="59"/>
      <c r="S50" s="59"/>
    </row>
    <row r="51" spans="1:66" s="312" customFormat="1" ht="44.25" customHeight="1" x14ac:dyDescent="0.25">
      <c r="A51" s="51" t="s">
        <v>636</v>
      </c>
      <c r="B51" s="51" t="s">
        <v>637</v>
      </c>
      <c r="C51" s="51" t="s">
        <v>638</v>
      </c>
      <c r="D51" s="51"/>
      <c r="E51" s="51"/>
      <c r="F51" s="51"/>
      <c r="G51" s="51"/>
      <c r="H51" s="51"/>
      <c r="I51" s="51"/>
      <c r="J51" s="51"/>
      <c r="K51" s="51"/>
      <c r="L51" s="51"/>
      <c r="M51" s="51"/>
      <c r="N51" s="51"/>
      <c r="O51" s="51"/>
      <c r="P51" s="310">
        <f>SUM(P52:P59)</f>
        <v>3000000</v>
      </c>
      <c r="Q51" s="51"/>
      <c r="R51" s="51"/>
      <c r="S51" s="5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row>
    <row r="52" spans="1:66" s="314" customFormat="1" ht="52.5" customHeight="1" x14ac:dyDescent="0.25">
      <c r="A52" s="177" t="s">
        <v>639</v>
      </c>
      <c r="B52" s="249" t="s">
        <v>640</v>
      </c>
      <c r="C52" s="249" t="s">
        <v>641</v>
      </c>
      <c r="D52" s="233">
        <v>1</v>
      </c>
      <c r="E52" s="233">
        <v>1</v>
      </c>
      <c r="F52" s="233">
        <v>1</v>
      </c>
      <c r="G52" s="233">
        <v>1</v>
      </c>
      <c r="H52" s="233">
        <v>1</v>
      </c>
      <c r="I52" s="233">
        <v>1</v>
      </c>
      <c r="J52" s="233">
        <v>1</v>
      </c>
      <c r="K52" s="233">
        <v>1</v>
      </c>
      <c r="L52" s="233">
        <v>1</v>
      </c>
      <c r="M52" s="233">
        <v>1</v>
      </c>
      <c r="N52" s="233">
        <v>1</v>
      </c>
      <c r="O52" s="233">
        <v>1</v>
      </c>
      <c r="P52" s="313"/>
      <c r="Q52" s="249"/>
      <c r="R52" s="249"/>
      <c r="S52" s="249"/>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row>
    <row r="53" spans="1:66" s="314" customFormat="1" ht="60.75" customHeight="1" x14ac:dyDescent="0.25">
      <c r="A53" s="177" t="s">
        <v>642</v>
      </c>
      <c r="B53" s="249" t="s">
        <v>643</v>
      </c>
      <c r="C53" s="249" t="s">
        <v>644</v>
      </c>
      <c r="D53" s="233">
        <v>1</v>
      </c>
      <c r="E53" s="233">
        <v>1</v>
      </c>
      <c r="F53" s="233">
        <v>1</v>
      </c>
      <c r="G53" s="233">
        <v>1</v>
      </c>
      <c r="H53" s="233">
        <v>1</v>
      </c>
      <c r="I53" s="233">
        <v>1</v>
      </c>
      <c r="J53" s="233">
        <v>1</v>
      </c>
      <c r="K53" s="233">
        <v>1</v>
      </c>
      <c r="L53" s="233">
        <v>1</v>
      </c>
      <c r="M53" s="233">
        <v>1</v>
      </c>
      <c r="N53" s="233">
        <v>1</v>
      </c>
      <c r="O53" s="233">
        <v>1</v>
      </c>
      <c r="P53" s="313">
        <f>[5]Presupuesto!E225</f>
        <v>3000000</v>
      </c>
      <c r="Q53" s="249"/>
      <c r="R53" s="249"/>
      <c r="S53" s="249"/>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1"/>
    </row>
    <row r="54" spans="1:66" s="314" customFormat="1" ht="62.25" customHeight="1" x14ac:dyDescent="0.25">
      <c r="A54" s="177" t="s">
        <v>645</v>
      </c>
      <c r="B54" s="249" t="s">
        <v>646</v>
      </c>
      <c r="C54" s="249" t="s">
        <v>647</v>
      </c>
      <c r="D54" s="233">
        <v>1</v>
      </c>
      <c r="E54" s="233">
        <v>1</v>
      </c>
      <c r="F54" s="233">
        <v>1</v>
      </c>
      <c r="G54" s="233">
        <v>1</v>
      </c>
      <c r="H54" s="233">
        <v>1</v>
      </c>
      <c r="I54" s="233">
        <v>1</v>
      </c>
      <c r="J54" s="233">
        <v>1</v>
      </c>
      <c r="K54" s="233">
        <v>1</v>
      </c>
      <c r="L54" s="233">
        <v>1</v>
      </c>
      <c r="M54" s="233">
        <v>1</v>
      </c>
      <c r="N54" s="233">
        <v>1</v>
      </c>
      <c r="O54" s="233">
        <v>1</v>
      </c>
      <c r="P54" s="313"/>
      <c r="Q54" s="249"/>
      <c r="R54" s="249"/>
      <c r="S54" s="249"/>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c r="BE54" s="311"/>
      <c r="BF54" s="311"/>
      <c r="BG54" s="311"/>
      <c r="BH54" s="311"/>
      <c r="BI54" s="311"/>
      <c r="BJ54" s="311"/>
      <c r="BK54" s="311"/>
      <c r="BL54" s="311"/>
      <c r="BM54" s="311"/>
      <c r="BN54" s="311"/>
    </row>
    <row r="55" spans="1:66" s="314" customFormat="1" ht="51" customHeight="1" x14ac:dyDescent="0.25">
      <c r="A55" s="177" t="s">
        <v>648</v>
      </c>
      <c r="B55" s="249" t="s">
        <v>649</v>
      </c>
      <c r="C55" s="249" t="s">
        <v>650</v>
      </c>
      <c r="D55" s="233">
        <v>1</v>
      </c>
      <c r="E55" s="233">
        <v>1</v>
      </c>
      <c r="F55" s="233">
        <v>1</v>
      </c>
      <c r="G55" s="233">
        <v>1</v>
      </c>
      <c r="H55" s="233">
        <v>1</v>
      </c>
      <c r="I55" s="233">
        <v>1</v>
      </c>
      <c r="J55" s="233">
        <v>1</v>
      </c>
      <c r="K55" s="233">
        <v>1</v>
      </c>
      <c r="L55" s="233">
        <v>1</v>
      </c>
      <c r="M55" s="233">
        <v>1</v>
      </c>
      <c r="N55" s="233">
        <v>1</v>
      </c>
      <c r="O55" s="233">
        <v>1</v>
      </c>
      <c r="P55" s="313"/>
      <c r="Q55" s="249"/>
      <c r="R55" s="249"/>
      <c r="S55" s="249"/>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c r="BE55" s="311"/>
      <c r="BF55" s="311"/>
      <c r="BG55" s="311"/>
      <c r="BH55" s="311"/>
      <c r="BI55" s="311"/>
      <c r="BJ55" s="311"/>
      <c r="BK55" s="311"/>
      <c r="BL55" s="311"/>
      <c r="BM55" s="311"/>
      <c r="BN55" s="311"/>
    </row>
    <row r="56" spans="1:66" s="314" customFormat="1" ht="79.5" customHeight="1" x14ac:dyDescent="0.25">
      <c r="A56" s="177" t="s">
        <v>651</v>
      </c>
      <c r="B56" s="249" t="s">
        <v>652</v>
      </c>
      <c r="C56" s="249" t="s">
        <v>653</v>
      </c>
      <c r="D56" s="233">
        <v>1</v>
      </c>
      <c r="E56" s="233">
        <v>1</v>
      </c>
      <c r="F56" s="233">
        <v>1</v>
      </c>
      <c r="G56" s="233">
        <v>1</v>
      </c>
      <c r="H56" s="233">
        <v>1</v>
      </c>
      <c r="I56" s="233">
        <v>1</v>
      </c>
      <c r="J56" s="233">
        <v>1</v>
      </c>
      <c r="K56" s="233">
        <v>1</v>
      </c>
      <c r="L56" s="233">
        <v>1</v>
      </c>
      <c r="M56" s="233">
        <v>1</v>
      </c>
      <c r="N56" s="233">
        <v>1</v>
      </c>
      <c r="O56" s="233">
        <v>1</v>
      </c>
      <c r="P56" s="313"/>
      <c r="Q56" s="249"/>
      <c r="R56" s="249"/>
      <c r="S56" s="249"/>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row>
    <row r="57" spans="1:66" s="314" customFormat="1" ht="40.5" customHeight="1" x14ac:dyDescent="0.25">
      <c r="A57" s="177" t="s">
        <v>654</v>
      </c>
      <c r="B57" s="249" t="s">
        <v>655</v>
      </c>
      <c r="C57" s="249" t="s">
        <v>656</v>
      </c>
      <c r="D57" s="233">
        <v>1</v>
      </c>
      <c r="E57" s="233">
        <v>1</v>
      </c>
      <c r="F57" s="233">
        <v>1</v>
      </c>
      <c r="G57" s="233">
        <v>1</v>
      </c>
      <c r="H57" s="233">
        <v>1</v>
      </c>
      <c r="I57" s="233">
        <v>1</v>
      </c>
      <c r="J57" s="233">
        <v>1</v>
      </c>
      <c r="K57" s="233">
        <v>1</v>
      </c>
      <c r="L57" s="233">
        <v>1</v>
      </c>
      <c r="M57" s="233">
        <v>1</v>
      </c>
      <c r="N57" s="233">
        <v>1</v>
      </c>
      <c r="O57" s="233">
        <v>1</v>
      </c>
      <c r="P57" s="313"/>
      <c r="Q57" s="249"/>
      <c r="R57" s="249"/>
      <c r="S57" s="249"/>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row>
    <row r="58" spans="1:66" s="314" customFormat="1" ht="51" customHeight="1" x14ac:dyDescent="0.25">
      <c r="A58" s="177" t="s">
        <v>657</v>
      </c>
      <c r="B58" s="249" t="s">
        <v>658</v>
      </c>
      <c r="C58" s="249" t="s">
        <v>659</v>
      </c>
      <c r="D58" s="233">
        <v>1</v>
      </c>
      <c r="E58" s="233">
        <v>1</v>
      </c>
      <c r="F58" s="233">
        <v>1</v>
      </c>
      <c r="G58" s="233">
        <v>1</v>
      </c>
      <c r="H58" s="233">
        <v>1</v>
      </c>
      <c r="I58" s="233">
        <v>1</v>
      </c>
      <c r="J58" s="233">
        <v>1</v>
      </c>
      <c r="K58" s="233">
        <v>1</v>
      </c>
      <c r="L58" s="233">
        <v>1</v>
      </c>
      <c r="M58" s="233">
        <v>1</v>
      </c>
      <c r="N58" s="233">
        <v>1</v>
      </c>
      <c r="O58" s="233">
        <v>1</v>
      </c>
      <c r="P58" s="313"/>
      <c r="Q58" s="249"/>
      <c r="R58" s="249"/>
      <c r="S58" s="249"/>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row>
    <row r="59" spans="1:66" s="314" customFormat="1" ht="45" customHeight="1" x14ac:dyDescent="0.25">
      <c r="A59" s="177" t="s">
        <v>660</v>
      </c>
      <c r="B59" s="249" t="s">
        <v>661</v>
      </c>
      <c r="C59" s="249" t="s">
        <v>662</v>
      </c>
      <c r="D59" s="233">
        <v>1</v>
      </c>
      <c r="E59" s="233">
        <v>1</v>
      </c>
      <c r="F59" s="233">
        <v>1</v>
      </c>
      <c r="G59" s="233">
        <v>1</v>
      </c>
      <c r="H59" s="233">
        <v>1</v>
      </c>
      <c r="I59" s="233">
        <v>1</v>
      </c>
      <c r="J59" s="233">
        <v>1</v>
      </c>
      <c r="K59" s="233">
        <v>1</v>
      </c>
      <c r="L59" s="233">
        <v>1</v>
      </c>
      <c r="M59" s="233">
        <v>1</v>
      </c>
      <c r="N59" s="233">
        <v>1</v>
      </c>
      <c r="O59" s="233">
        <v>1</v>
      </c>
      <c r="P59" s="313"/>
      <c r="Q59" s="249"/>
      <c r="R59" s="249"/>
      <c r="S59" s="249"/>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row>
    <row r="60" spans="1:66" s="312" customFormat="1" ht="45" customHeight="1" x14ac:dyDescent="0.25">
      <c r="A60" s="51" t="s">
        <v>663</v>
      </c>
      <c r="B60" s="51"/>
      <c r="C60" s="51"/>
      <c r="D60" s="51"/>
      <c r="E60" s="51"/>
      <c r="F60" s="51"/>
      <c r="G60" s="51"/>
      <c r="H60" s="51"/>
      <c r="I60" s="51"/>
      <c r="J60" s="51"/>
      <c r="K60" s="51"/>
      <c r="L60" s="51"/>
      <c r="M60" s="51"/>
      <c r="N60" s="51"/>
      <c r="O60" s="51"/>
      <c r="P60" s="52">
        <f>SUM(P61:P64)</f>
        <v>0</v>
      </c>
      <c r="Q60" s="51"/>
      <c r="R60" s="51"/>
      <c r="S60" s="5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row>
    <row r="61" spans="1:66" ht="35.25" customHeight="1" x14ac:dyDescent="0.25">
      <c r="A61" s="303" t="s">
        <v>664</v>
      </c>
      <c r="B61" s="60" t="s">
        <v>665</v>
      </c>
      <c r="C61" s="55" t="s">
        <v>666</v>
      </c>
      <c r="D61" s="233">
        <v>1</v>
      </c>
      <c r="E61" s="233">
        <v>1</v>
      </c>
      <c r="F61" s="233">
        <v>1</v>
      </c>
      <c r="G61" s="233">
        <v>1</v>
      </c>
      <c r="H61" s="233">
        <v>1</v>
      </c>
      <c r="I61" s="233">
        <v>1</v>
      </c>
      <c r="J61" s="233">
        <v>1</v>
      </c>
      <c r="K61" s="233">
        <v>1</v>
      </c>
      <c r="L61" s="233">
        <v>1</v>
      </c>
      <c r="M61" s="233">
        <v>1</v>
      </c>
      <c r="N61" s="233">
        <v>1</v>
      </c>
      <c r="O61" s="233">
        <v>1</v>
      </c>
      <c r="P61" s="59"/>
      <c r="Q61" s="59"/>
      <c r="R61" s="59"/>
      <c r="S61" s="60" t="s">
        <v>667</v>
      </c>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311"/>
      <c r="BD61" s="311"/>
      <c r="BE61" s="311"/>
      <c r="BF61" s="311"/>
      <c r="BG61" s="311"/>
      <c r="BH61" s="311"/>
      <c r="BI61" s="311"/>
      <c r="BJ61" s="311"/>
      <c r="BK61" s="311"/>
      <c r="BL61" s="311"/>
      <c r="BM61" s="311"/>
      <c r="BN61" s="311"/>
    </row>
    <row r="62" spans="1:66" ht="118.5" customHeight="1" x14ac:dyDescent="0.25">
      <c r="A62" s="53" t="s">
        <v>668</v>
      </c>
      <c r="B62" s="60" t="s">
        <v>669</v>
      </c>
      <c r="C62" s="60" t="s">
        <v>670</v>
      </c>
      <c r="D62" s="233">
        <v>1</v>
      </c>
      <c r="E62" s="233">
        <v>1</v>
      </c>
      <c r="F62" s="233">
        <v>1</v>
      </c>
      <c r="G62" s="233">
        <v>1</v>
      </c>
      <c r="H62" s="233">
        <v>1</v>
      </c>
      <c r="I62" s="233">
        <v>1</v>
      </c>
      <c r="J62" s="233">
        <v>1</v>
      </c>
      <c r="K62" s="233">
        <v>1</v>
      </c>
      <c r="L62" s="233">
        <v>1</v>
      </c>
      <c r="M62" s="233">
        <v>1</v>
      </c>
      <c r="N62" s="233">
        <v>1</v>
      </c>
      <c r="O62" s="233">
        <v>1</v>
      </c>
      <c r="P62" s="59"/>
      <c r="Q62" s="59"/>
      <c r="R62" s="59"/>
      <c r="S62" s="60" t="s">
        <v>667</v>
      </c>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1"/>
      <c r="BD62" s="311"/>
      <c r="BE62" s="311"/>
      <c r="BF62" s="311"/>
      <c r="BG62" s="311"/>
      <c r="BH62" s="311"/>
      <c r="BI62" s="311"/>
      <c r="BJ62" s="311"/>
      <c r="BK62" s="311"/>
      <c r="BL62" s="311"/>
      <c r="BM62" s="311"/>
      <c r="BN62" s="311"/>
    </row>
    <row r="63" spans="1:66" ht="55.5" customHeight="1" x14ac:dyDescent="0.25">
      <c r="A63" s="53" t="s">
        <v>671</v>
      </c>
      <c r="B63" s="60" t="s">
        <v>672</v>
      </c>
      <c r="C63" s="60" t="s">
        <v>673</v>
      </c>
      <c r="D63" s="233">
        <v>1</v>
      </c>
      <c r="E63" s="233">
        <v>1</v>
      </c>
      <c r="F63" s="233">
        <v>1</v>
      </c>
      <c r="G63" s="233">
        <v>1</v>
      </c>
      <c r="H63" s="233">
        <v>1</v>
      </c>
      <c r="I63" s="233">
        <v>1</v>
      </c>
      <c r="J63" s="233">
        <v>1</v>
      </c>
      <c r="K63" s="233">
        <v>1</v>
      </c>
      <c r="L63" s="233">
        <v>1</v>
      </c>
      <c r="M63" s="233">
        <v>1</v>
      </c>
      <c r="N63" s="233">
        <v>1</v>
      </c>
      <c r="O63" s="233">
        <v>1</v>
      </c>
      <c r="P63" s="59"/>
      <c r="Q63" s="59"/>
      <c r="R63" s="59"/>
      <c r="S63" s="60" t="s">
        <v>674</v>
      </c>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row>
    <row r="64" spans="1:66" ht="66.75" customHeight="1" x14ac:dyDescent="0.25">
      <c r="A64" s="53" t="s">
        <v>675</v>
      </c>
      <c r="B64" s="60" t="s">
        <v>672</v>
      </c>
      <c r="C64" s="60" t="s">
        <v>676</v>
      </c>
      <c r="D64" s="233">
        <v>1</v>
      </c>
      <c r="E64" s="233">
        <v>1</v>
      </c>
      <c r="F64" s="233">
        <v>1</v>
      </c>
      <c r="G64" s="233">
        <v>1</v>
      </c>
      <c r="H64" s="233">
        <v>1</v>
      </c>
      <c r="I64" s="233">
        <v>1</v>
      </c>
      <c r="J64" s="233">
        <v>1</v>
      </c>
      <c r="K64" s="233">
        <v>1</v>
      </c>
      <c r="L64" s="233">
        <v>1</v>
      </c>
      <c r="M64" s="233">
        <v>1</v>
      </c>
      <c r="N64" s="233">
        <v>1</v>
      </c>
      <c r="O64" s="233">
        <v>1</v>
      </c>
      <c r="P64" s="59"/>
      <c r="Q64" s="59"/>
      <c r="R64" s="59"/>
      <c r="S64" s="60" t="s">
        <v>667</v>
      </c>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row>
    <row r="65" spans="1:66" s="312" customFormat="1" ht="111" customHeight="1" x14ac:dyDescent="0.25">
      <c r="A65" s="51" t="s">
        <v>677</v>
      </c>
      <c r="B65" s="51" t="s">
        <v>678</v>
      </c>
      <c r="C65" s="51"/>
      <c r="D65" s="51"/>
      <c r="E65" s="51"/>
      <c r="F65" s="51"/>
      <c r="G65" s="51"/>
      <c r="H65" s="51"/>
      <c r="I65" s="51"/>
      <c r="J65" s="51"/>
      <c r="K65" s="51"/>
      <c r="L65" s="51"/>
      <c r="M65" s="51"/>
      <c r="N65" s="51"/>
      <c r="O65" s="51"/>
      <c r="P65" s="52">
        <f>SUM(P68+P67+P66)</f>
        <v>0</v>
      </c>
      <c r="Q65" s="51"/>
      <c r="R65" s="51"/>
      <c r="S65" s="51" t="s">
        <v>667</v>
      </c>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row>
    <row r="66" spans="1:66" ht="40.5" customHeight="1" x14ac:dyDescent="0.25">
      <c r="A66" s="53" t="s">
        <v>679</v>
      </c>
      <c r="B66" s="60" t="s">
        <v>680</v>
      </c>
      <c r="C66" s="60" t="s">
        <v>681</v>
      </c>
      <c r="D66" s="233" t="s">
        <v>682</v>
      </c>
      <c r="E66" s="233" t="s">
        <v>682</v>
      </c>
      <c r="F66" s="233" t="s">
        <v>682</v>
      </c>
      <c r="G66" s="233" t="s">
        <v>682</v>
      </c>
      <c r="H66" s="233" t="s">
        <v>682</v>
      </c>
      <c r="I66" s="233" t="s">
        <v>682</v>
      </c>
      <c r="J66" s="233" t="s">
        <v>682</v>
      </c>
      <c r="K66" s="233" t="s">
        <v>682</v>
      </c>
      <c r="L66" s="233" t="s">
        <v>682</v>
      </c>
      <c r="M66" s="233" t="s">
        <v>682</v>
      </c>
      <c r="N66" s="233" t="s">
        <v>682</v>
      </c>
      <c r="O66" s="233" t="s">
        <v>682</v>
      </c>
      <c r="P66" s="59"/>
      <c r="Q66" s="59"/>
      <c r="R66" s="59"/>
      <c r="S66" s="60" t="s">
        <v>667</v>
      </c>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H66" s="311"/>
      <c r="BI66" s="311"/>
      <c r="BJ66" s="311"/>
      <c r="BK66" s="311"/>
      <c r="BL66" s="311"/>
      <c r="BM66" s="311"/>
      <c r="BN66" s="311"/>
    </row>
    <row r="67" spans="1:66" ht="47.25" customHeight="1" x14ac:dyDescent="0.25">
      <c r="A67" s="53" t="s">
        <v>683</v>
      </c>
      <c r="B67" s="60" t="s">
        <v>684</v>
      </c>
      <c r="C67" s="60" t="s">
        <v>685</v>
      </c>
      <c r="D67" s="233" t="s">
        <v>682</v>
      </c>
      <c r="E67" s="233" t="s">
        <v>682</v>
      </c>
      <c r="F67" s="233" t="s">
        <v>682</v>
      </c>
      <c r="G67" s="233" t="s">
        <v>682</v>
      </c>
      <c r="H67" s="233" t="s">
        <v>682</v>
      </c>
      <c r="I67" s="233" t="s">
        <v>682</v>
      </c>
      <c r="J67" s="233" t="s">
        <v>682</v>
      </c>
      <c r="K67" s="233" t="s">
        <v>682</v>
      </c>
      <c r="L67" s="233" t="s">
        <v>682</v>
      </c>
      <c r="M67" s="233" t="s">
        <v>682</v>
      </c>
      <c r="N67" s="233" t="s">
        <v>682</v>
      </c>
      <c r="O67" s="233" t="s">
        <v>682</v>
      </c>
      <c r="P67" s="59"/>
      <c r="Q67" s="59"/>
      <c r="R67" s="59"/>
      <c r="S67" s="60" t="s">
        <v>667</v>
      </c>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row>
    <row r="68" spans="1:66" ht="49.5" customHeight="1" x14ac:dyDescent="0.25">
      <c r="A68" s="53" t="s">
        <v>686</v>
      </c>
      <c r="B68" s="60" t="s">
        <v>687</v>
      </c>
      <c r="C68" s="60" t="s">
        <v>688</v>
      </c>
      <c r="D68" s="233" t="s">
        <v>682</v>
      </c>
      <c r="E68" s="233" t="s">
        <v>682</v>
      </c>
      <c r="F68" s="233" t="s">
        <v>682</v>
      </c>
      <c r="G68" s="233" t="s">
        <v>682</v>
      </c>
      <c r="H68" s="233" t="s">
        <v>682</v>
      </c>
      <c r="I68" s="233" t="s">
        <v>682</v>
      </c>
      <c r="J68" s="233" t="s">
        <v>682</v>
      </c>
      <c r="K68" s="233" t="s">
        <v>682</v>
      </c>
      <c r="L68" s="233" t="s">
        <v>682</v>
      </c>
      <c r="M68" s="233" t="s">
        <v>682</v>
      </c>
      <c r="N68" s="233" t="s">
        <v>682</v>
      </c>
      <c r="O68" s="233" t="s">
        <v>682</v>
      </c>
      <c r="P68" s="59"/>
      <c r="Q68" s="59"/>
      <c r="R68" s="59"/>
      <c r="S68" s="60" t="s">
        <v>667</v>
      </c>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row>
    <row r="69" spans="1:66" ht="81" customHeight="1" x14ac:dyDescent="0.25">
      <c r="A69" s="51" t="s">
        <v>689</v>
      </c>
      <c r="B69" s="51" t="s">
        <v>690</v>
      </c>
      <c r="C69" s="51" t="s">
        <v>691</v>
      </c>
      <c r="D69" s="51"/>
      <c r="E69" s="51"/>
      <c r="F69" s="51"/>
      <c r="G69" s="51"/>
      <c r="H69" s="51"/>
      <c r="I69" s="51"/>
      <c r="J69" s="51"/>
      <c r="K69" s="51"/>
      <c r="L69" s="51"/>
      <c r="M69" s="51"/>
      <c r="N69" s="51"/>
      <c r="O69" s="51"/>
      <c r="P69" s="52">
        <f>SUM(P70:P92)</f>
        <v>821200</v>
      </c>
      <c r="Q69" s="51"/>
      <c r="R69" s="51"/>
      <c r="S69" s="5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row>
    <row r="70" spans="1:66" ht="31.5" customHeight="1" x14ac:dyDescent="0.25">
      <c r="A70" s="53" t="s">
        <v>692</v>
      </c>
      <c r="B70" s="181" t="s">
        <v>546</v>
      </c>
      <c r="C70" s="181" t="s">
        <v>693</v>
      </c>
      <c r="D70" s="267"/>
      <c r="E70" s="233">
        <v>5</v>
      </c>
      <c r="F70" s="195"/>
      <c r="G70" s="195"/>
      <c r="H70" s="197"/>
      <c r="I70" s="197"/>
      <c r="J70" s="197"/>
      <c r="K70" s="233">
        <v>5</v>
      </c>
      <c r="L70" s="307"/>
      <c r="M70" s="307"/>
      <c r="N70" s="307"/>
      <c r="O70" s="307"/>
      <c r="P70" s="59">
        <f>[5]Presupuesto!E296</f>
        <v>125000</v>
      </c>
      <c r="Q70" s="59"/>
      <c r="R70" s="59"/>
      <c r="S70" s="59"/>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row>
    <row r="71" spans="1:66" ht="59.25" customHeight="1" x14ac:dyDescent="0.25">
      <c r="A71" s="53" t="s">
        <v>694</v>
      </c>
      <c r="B71" s="181" t="s">
        <v>695</v>
      </c>
      <c r="C71" s="181" t="s">
        <v>696</v>
      </c>
      <c r="D71" s="267"/>
      <c r="E71" s="233">
        <v>1</v>
      </c>
      <c r="F71" s="304"/>
      <c r="G71" s="304"/>
      <c r="H71" s="304"/>
      <c r="I71" s="304"/>
      <c r="J71" s="304"/>
      <c r="K71" s="307"/>
      <c r="L71" s="304"/>
      <c r="M71" s="304"/>
      <c r="N71" s="304"/>
      <c r="O71" s="304"/>
      <c r="P71" s="296"/>
      <c r="Q71" s="59"/>
      <c r="R71" s="59"/>
      <c r="S71" s="59"/>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row>
    <row r="72" spans="1:66" ht="52.5" customHeight="1" x14ac:dyDescent="0.25">
      <c r="A72" s="315" t="s">
        <v>697</v>
      </c>
      <c r="B72" s="181" t="s">
        <v>698</v>
      </c>
      <c r="C72" s="181" t="s">
        <v>699</v>
      </c>
      <c r="D72" s="267"/>
      <c r="E72" s="307"/>
      <c r="F72" s="304"/>
      <c r="G72" s="304"/>
      <c r="H72" s="233">
        <v>2</v>
      </c>
      <c r="I72" s="304"/>
      <c r="J72" s="307"/>
      <c r="K72" s="304"/>
      <c r="L72" s="304"/>
      <c r="M72" s="304"/>
      <c r="N72" s="304"/>
      <c r="O72" s="304"/>
      <c r="P72" s="59">
        <f>[5]Presupuesto!E303</f>
        <v>38000</v>
      </c>
      <c r="Q72" s="59"/>
      <c r="R72" s="59"/>
      <c r="S72" s="59"/>
      <c r="T72" s="311"/>
      <c r="U72" s="311"/>
      <c r="V72" s="311"/>
      <c r="W72" s="311"/>
      <c r="X72" s="311"/>
      <c r="Y72" s="311"/>
      <c r="Z72" s="311"/>
      <c r="AA72" s="311"/>
      <c r="AB72" s="311"/>
      <c r="AC72" s="311"/>
      <c r="AD72" s="311"/>
      <c r="AE72" s="311"/>
      <c r="AF72" s="311"/>
      <c r="AG72" s="311"/>
      <c r="AH72" s="311"/>
      <c r="AI72" s="311"/>
      <c r="AJ72" s="311"/>
      <c r="AK72" s="311"/>
      <c r="AL72" s="311"/>
      <c r="AM72" s="311"/>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row>
    <row r="73" spans="1:66" ht="45" customHeight="1" x14ac:dyDescent="0.25">
      <c r="A73" s="315" t="s">
        <v>700</v>
      </c>
      <c r="B73" s="181" t="s">
        <v>701</v>
      </c>
      <c r="C73" s="181" t="s">
        <v>702</v>
      </c>
      <c r="D73" s="267"/>
      <c r="E73" s="307"/>
      <c r="F73" s="233">
        <v>2</v>
      </c>
      <c r="G73" s="304"/>
      <c r="H73" s="304"/>
      <c r="I73" s="304"/>
      <c r="J73" s="304"/>
      <c r="K73" s="304"/>
      <c r="L73" s="304"/>
      <c r="M73" s="304"/>
      <c r="N73" s="304"/>
      <c r="O73" s="304"/>
      <c r="P73" s="59">
        <f>[5]Presupuesto!E310</f>
        <v>42000</v>
      </c>
      <c r="Q73" s="59"/>
      <c r="R73" s="59"/>
      <c r="S73" s="59"/>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1"/>
      <c r="AR73" s="311"/>
      <c r="AS73" s="311"/>
      <c r="AT73" s="311"/>
      <c r="AU73" s="311"/>
      <c r="AV73" s="311"/>
      <c r="AW73" s="311"/>
      <c r="AX73" s="311"/>
      <c r="AY73" s="311"/>
      <c r="AZ73" s="311"/>
      <c r="BA73" s="311"/>
      <c r="BB73" s="311"/>
      <c r="BC73" s="311"/>
      <c r="BD73" s="311"/>
      <c r="BE73" s="311"/>
      <c r="BF73" s="311"/>
      <c r="BG73" s="311"/>
      <c r="BH73" s="311"/>
      <c r="BI73" s="311"/>
      <c r="BJ73" s="311"/>
      <c r="BK73" s="311"/>
      <c r="BL73" s="311"/>
      <c r="BM73" s="311"/>
      <c r="BN73" s="311"/>
    </row>
    <row r="74" spans="1:66" ht="39.75" customHeight="1" x14ac:dyDescent="0.25">
      <c r="A74" s="315" t="s">
        <v>703</v>
      </c>
      <c r="B74" s="181" t="s">
        <v>704</v>
      </c>
      <c r="C74" s="181" t="s">
        <v>705</v>
      </c>
      <c r="D74" s="308"/>
      <c r="E74" s="61"/>
      <c r="F74" s="61"/>
      <c r="G74" s="233">
        <v>1</v>
      </c>
      <c r="H74" s="61"/>
      <c r="I74" s="61"/>
      <c r="J74" s="61"/>
      <c r="K74" s="61"/>
      <c r="L74" s="61"/>
      <c r="M74" s="61"/>
      <c r="N74" s="61"/>
      <c r="O74" s="61"/>
      <c r="P74" s="296">
        <f>[6]Presupuesto!E229</f>
        <v>0</v>
      </c>
      <c r="Q74" s="298"/>
      <c r="R74" s="61"/>
      <c r="S74" s="6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row>
    <row r="75" spans="1:66" ht="27" x14ac:dyDescent="0.25">
      <c r="A75" s="315" t="s">
        <v>706</v>
      </c>
      <c r="B75" s="181" t="s">
        <v>707</v>
      </c>
      <c r="C75" s="181" t="s">
        <v>708</v>
      </c>
      <c r="D75" s="308"/>
      <c r="E75" s="233">
        <v>20</v>
      </c>
      <c r="F75" s="61"/>
      <c r="G75" s="61"/>
      <c r="H75" s="61"/>
      <c r="I75" s="61"/>
      <c r="J75" s="61"/>
      <c r="K75" s="61"/>
      <c r="L75" s="61"/>
      <c r="M75" s="61"/>
      <c r="N75" s="61"/>
      <c r="O75" s="61"/>
      <c r="P75" s="296">
        <f>[6]Presupuesto!E237</f>
        <v>0</v>
      </c>
      <c r="Q75" s="298"/>
      <c r="R75" s="61"/>
      <c r="S75" s="6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1"/>
    </row>
    <row r="76" spans="1:66" ht="37.5" customHeight="1" x14ac:dyDescent="0.25">
      <c r="A76" s="315" t="s">
        <v>709</v>
      </c>
      <c r="B76" s="181" t="s">
        <v>231</v>
      </c>
      <c r="C76" s="181" t="s">
        <v>710</v>
      </c>
      <c r="D76" s="308"/>
      <c r="E76" s="61"/>
      <c r="F76" s="61"/>
      <c r="G76" s="61"/>
      <c r="H76" s="233">
        <v>10</v>
      </c>
      <c r="I76" s="61"/>
      <c r="J76" s="61"/>
      <c r="K76" s="61"/>
      <c r="L76" s="61"/>
      <c r="M76" s="61"/>
      <c r="N76" s="61"/>
      <c r="O76" s="61"/>
      <c r="P76" s="59">
        <f>[5]Presupuesto!E317</f>
        <v>18000</v>
      </c>
      <c r="Q76" s="298"/>
      <c r="R76" s="61"/>
      <c r="S76" s="61"/>
      <c r="T76" s="311"/>
    </row>
    <row r="77" spans="1:66" ht="54" customHeight="1" x14ac:dyDescent="0.25">
      <c r="A77" s="315" t="s">
        <v>711</v>
      </c>
      <c r="B77" s="181" t="s">
        <v>712</v>
      </c>
      <c r="C77" s="181" t="s">
        <v>713</v>
      </c>
      <c r="D77" s="233">
        <v>1</v>
      </c>
      <c r="E77" s="61"/>
      <c r="F77" s="61"/>
      <c r="G77" s="61"/>
      <c r="H77" s="61"/>
      <c r="I77" s="61"/>
      <c r="J77" s="61"/>
      <c r="K77" s="61"/>
      <c r="L77" s="61"/>
      <c r="M77" s="61"/>
      <c r="N77" s="61"/>
      <c r="O77" s="61"/>
      <c r="P77" s="296">
        <f>[6]Presupuesto!E245</f>
        <v>0</v>
      </c>
      <c r="Q77" s="309"/>
      <c r="R77" s="61"/>
      <c r="S77" s="61"/>
      <c r="T77" s="311"/>
    </row>
    <row r="78" spans="1:66" ht="33" customHeight="1" x14ac:dyDescent="0.25">
      <c r="A78" s="315" t="s">
        <v>714</v>
      </c>
      <c r="B78" s="181" t="s">
        <v>712</v>
      </c>
      <c r="C78" s="181" t="s">
        <v>713</v>
      </c>
      <c r="D78" s="233">
        <v>1</v>
      </c>
      <c r="E78" s="61"/>
      <c r="F78" s="61"/>
      <c r="G78" s="61"/>
      <c r="H78" s="61"/>
      <c r="I78" s="61"/>
      <c r="J78" s="61"/>
      <c r="K78" s="61"/>
      <c r="L78" s="61"/>
      <c r="M78" s="61"/>
      <c r="N78" s="61"/>
      <c r="O78" s="61"/>
      <c r="P78" s="296">
        <f>[6]Presupuesto!E253</f>
        <v>0</v>
      </c>
      <c r="Q78" s="309"/>
      <c r="R78" s="61"/>
      <c r="S78" s="61"/>
      <c r="T78" s="311"/>
    </row>
    <row r="79" spans="1:66" ht="34.5" customHeight="1" x14ac:dyDescent="0.25">
      <c r="A79" s="315" t="s">
        <v>715</v>
      </c>
      <c r="B79" s="181" t="s">
        <v>716</v>
      </c>
      <c r="C79" s="316" t="s">
        <v>717</v>
      </c>
      <c r="D79" s="233">
        <v>10</v>
      </c>
      <c r="E79" s="304"/>
      <c r="F79" s="304"/>
      <c r="G79" s="304"/>
      <c r="H79" s="307"/>
      <c r="I79" s="304"/>
      <c r="J79" s="304"/>
      <c r="K79" s="304"/>
      <c r="L79" s="304"/>
      <c r="M79" s="233">
        <v>10</v>
      </c>
      <c r="N79" s="304"/>
      <c r="O79" s="304"/>
      <c r="P79" s="296">
        <f>[6]Presupuesto!E261</f>
        <v>0</v>
      </c>
      <c r="Q79" s="59"/>
      <c r="R79" s="59"/>
      <c r="S79" s="60"/>
      <c r="T79" s="311"/>
    </row>
    <row r="80" spans="1:66" ht="48.75" customHeight="1" x14ac:dyDescent="0.25">
      <c r="A80" s="315" t="s">
        <v>718</v>
      </c>
      <c r="B80" s="181" t="s">
        <v>719</v>
      </c>
      <c r="C80" s="181" t="s">
        <v>720</v>
      </c>
      <c r="D80" s="304"/>
      <c r="E80" s="304"/>
      <c r="F80" s="233">
        <v>100</v>
      </c>
      <c r="G80" s="304"/>
      <c r="H80" s="304"/>
      <c r="I80" s="233">
        <v>100</v>
      </c>
      <c r="J80" s="304"/>
      <c r="K80" s="233">
        <v>100</v>
      </c>
      <c r="L80" s="304"/>
      <c r="M80" s="233">
        <v>20</v>
      </c>
      <c r="N80" s="304"/>
      <c r="O80" s="304"/>
      <c r="P80" s="59"/>
      <c r="Q80" s="59"/>
      <c r="R80" s="59"/>
      <c r="S80" s="60"/>
      <c r="T80" s="311"/>
    </row>
    <row r="81" spans="1:20" ht="53.25" customHeight="1" x14ac:dyDescent="0.25">
      <c r="A81" s="315" t="s">
        <v>721</v>
      </c>
      <c r="B81" s="181" t="s">
        <v>722</v>
      </c>
      <c r="C81" s="316" t="s">
        <v>723</v>
      </c>
      <c r="D81" s="233">
        <v>1</v>
      </c>
      <c r="E81" s="304"/>
      <c r="F81" s="304"/>
      <c r="G81" s="304"/>
      <c r="H81" s="307"/>
      <c r="I81" s="304"/>
      <c r="J81" s="304"/>
      <c r="K81" s="304"/>
      <c r="L81" s="304"/>
      <c r="M81" s="304"/>
      <c r="N81" s="304"/>
      <c r="O81" s="304"/>
      <c r="P81" s="296">
        <f>[6]Presupuesto!E277</f>
        <v>0</v>
      </c>
      <c r="Q81" s="59"/>
      <c r="R81" s="59"/>
      <c r="S81" s="60"/>
      <c r="T81" s="311"/>
    </row>
    <row r="82" spans="1:20" ht="28.5" customHeight="1" x14ac:dyDescent="0.25">
      <c r="A82" s="315" t="s">
        <v>724</v>
      </c>
      <c r="B82" s="181" t="s">
        <v>725</v>
      </c>
      <c r="C82" s="316" t="s">
        <v>726</v>
      </c>
      <c r="D82" s="233"/>
      <c r="E82" s="304"/>
      <c r="F82" s="304"/>
      <c r="G82" s="233">
        <v>2</v>
      </c>
      <c r="H82" s="304"/>
      <c r="I82" s="304"/>
      <c r="J82" s="233">
        <v>2</v>
      </c>
      <c r="K82" s="304"/>
      <c r="L82" s="304"/>
      <c r="M82" s="233">
        <v>1</v>
      </c>
      <c r="N82" s="304"/>
      <c r="O82" s="304"/>
      <c r="P82" s="296"/>
      <c r="Q82" s="59"/>
      <c r="R82" s="59"/>
      <c r="S82" s="60"/>
      <c r="T82" s="311"/>
    </row>
    <row r="83" spans="1:20" ht="48" customHeight="1" x14ac:dyDescent="0.25">
      <c r="A83" s="315" t="s">
        <v>727</v>
      </c>
      <c r="B83" s="181" t="s">
        <v>728</v>
      </c>
      <c r="C83" s="316" t="s">
        <v>729</v>
      </c>
      <c r="D83" s="233">
        <v>1</v>
      </c>
      <c r="E83" s="61"/>
      <c r="F83" s="61"/>
      <c r="G83" s="61"/>
      <c r="H83" s="61"/>
      <c r="I83" s="233">
        <v>1</v>
      </c>
      <c r="J83" s="61"/>
      <c r="K83" s="61"/>
      <c r="L83" s="61"/>
      <c r="M83" s="61"/>
      <c r="N83" s="61"/>
      <c r="O83" s="61"/>
      <c r="P83" s="296">
        <f>[6]Presupuesto!E293</f>
        <v>0</v>
      </c>
      <c r="Q83" s="61"/>
      <c r="R83" s="61"/>
      <c r="S83" s="61"/>
      <c r="T83" s="311"/>
    </row>
    <row r="84" spans="1:20" ht="35.25" customHeight="1" x14ac:dyDescent="0.25">
      <c r="A84" s="315" t="s">
        <v>730</v>
      </c>
      <c r="B84" s="181" t="s">
        <v>728</v>
      </c>
      <c r="C84" s="316" t="s">
        <v>731</v>
      </c>
      <c r="D84" s="233">
        <v>1</v>
      </c>
      <c r="E84" s="61"/>
      <c r="F84" s="61"/>
      <c r="G84" s="61"/>
      <c r="H84" s="61"/>
      <c r="I84" s="233">
        <v>1</v>
      </c>
      <c r="J84" s="61"/>
      <c r="K84" s="61"/>
      <c r="L84" s="61"/>
      <c r="M84" s="61"/>
      <c r="N84" s="61"/>
      <c r="O84" s="61"/>
      <c r="P84" s="296">
        <f>[6]Presupuesto!E307</f>
        <v>0</v>
      </c>
      <c r="Q84" s="61"/>
      <c r="R84" s="61"/>
      <c r="S84" s="61"/>
      <c r="T84" s="311"/>
    </row>
    <row r="85" spans="1:20" ht="44.25" customHeight="1" x14ac:dyDescent="0.25">
      <c r="A85" s="315" t="s">
        <v>732</v>
      </c>
      <c r="B85" s="181" t="s">
        <v>733</v>
      </c>
      <c r="C85" s="316">
        <v>2</v>
      </c>
      <c r="D85" s="233">
        <v>1</v>
      </c>
      <c r="E85" s="61"/>
      <c r="F85" s="61"/>
      <c r="G85" s="61"/>
      <c r="H85" s="61"/>
      <c r="I85" s="233">
        <v>1</v>
      </c>
      <c r="J85" s="61"/>
      <c r="K85" s="61"/>
      <c r="L85" s="61"/>
      <c r="M85" s="61"/>
      <c r="N85" s="61"/>
      <c r="O85" s="61"/>
      <c r="P85" s="296">
        <f>[6]Presupuesto!E314</f>
        <v>0</v>
      </c>
      <c r="Q85" s="61"/>
      <c r="R85" s="61"/>
      <c r="S85" s="61"/>
      <c r="T85" s="311"/>
    </row>
    <row r="86" spans="1:20" ht="45.75" customHeight="1" x14ac:dyDescent="0.25">
      <c r="A86" s="315" t="s">
        <v>734</v>
      </c>
      <c r="B86" s="181" t="s">
        <v>735</v>
      </c>
      <c r="C86" s="316" t="s">
        <v>736</v>
      </c>
      <c r="D86" s="61"/>
      <c r="E86" s="61"/>
      <c r="F86" s="61"/>
      <c r="G86" s="233">
        <v>50</v>
      </c>
      <c r="H86" s="61"/>
      <c r="I86" s="61"/>
      <c r="J86" s="61"/>
      <c r="K86" s="61"/>
      <c r="L86" s="61"/>
      <c r="M86" s="61"/>
      <c r="N86" s="61"/>
      <c r="O86" s="61"/>
      <c r="P86" s="59">
        <f>[5]Presupuesto!E325</f>
        <v>225000</v>
      </c>
      <c r="Q86" s="296"/>
      <c r="R86" s="61"/>
      <c r="S86" s="61"/>
      <c r="T86" s="311"/>
    </row>
    <row r="87" spans="1:20" ht="51.75" customHeight="1" x14ac:dyDescent="0.25">
      <c r="A87" s="315" t="s">
        <v>737</v>
      </c>
      <c r="B87" s="181" t="s">
        <v>738</v>
      </c>
      <c r="C87" s="316">
        <v>2</v>
      </c>
      <c r="D87" s="61"/>
      <c r="E87" s="304"/>
      <c r="F87" s="57"/>
      <c r="G87" s="57"/>
      <c r="H87" s="57"/>
      <c r="I87" s="57"/>
      <c r="J87" s="57"/>
      <c r="K87" s="57"/>
      <c r="L87" s="57"/>
      <c r="M87" s="57"/>
      <c r="N87" s="57"/>
      <c r="O87" s="61"/>
      <c r="P87" s="296"/>
      <c r="Q87" s="61"/>
      <c r="R87" s="61"/>
      <c r="S87" s="61"/>
      <c r="T87" s="311"/>
    </row>
    <row r="88" spans="1:20" ht="35.25" customHeight="1" x14ac:dyDescent="0.25">
      <c r="A88" s="315" t="s">
        <v>739</v>
      </c>
      <c r="B88" s="181" t="s">
        <v>740</v>
      </c>
      <c r="C88" s="316">
        <v>1</v>
      </c>
      <c r="D88" s="61"/>
      <c r="E88" s="61"/>
      <c r="F88" s="61"/>
      <c r="G88" s="233">
        <v>1</v>
      </c>
      <c r="H88" s="61"/>
      <c r="I88" s="61"/>
      <c r="J88" s="61"/>
      <c r="K88" s="61"/>
      <c r="L88" s="61"/>
      <c r="M88" s="61"/>
      <c r="N88" s="61"/>
      <c r="O88" s="61"/>
      <c r="P88" s="59">
        <f>[5]Presupuesto!E333</f>
        <v>28000</v>
      </c>
      <c r="Q88" s="61"/>
      <c r="R88" s="61"/>
      <c r="S88" s="61"/>
      <c r="T88" s="311"/>
    </row>
    <row r="89" spans="1:20" ht="61.5" customHeight="1" x14ac:dyDescent="0.25">
      <c r="A89" s="315" t="s">
        <v>741</v>
      </c>
      <c r="B89" s="181" t="s">
        <v>742</v>
      </c>
      <c r="C89" s="316">
        <v>1</v>
      </c>
      <c r="D89" s="61"/>
      <c r="E89" s="61"/>
      <c r="F89" s="61"/>
      <c r="G89" s="61"/>
      <c r="H89" s="61"/>
      <c r="I89" s="233">
        <v>1</v>
      </c>
      <c r="J89" s="61"/>
      <c r="K89" s="61"/>
      <c r="L89" s="61"/>
      <c r="M89" s="61"/>
      <c r="N89" s="61"/>
      <c r="O89" s="61"/>
      <c r="P89" s="296">
        <f>[6]Presupuesto!E336</f>
        <v>0</v>
      </c>
      <c r="Q89" s="61"/>
      <c r="R89" s="61"/>
      <c r="S89" s="61"/>
      <c r="T89" s="311"/>
    </row>
    <row r="90" spans="1:20" ht="36.75" customHeight="1" x14ac:dyDescent="0.25">
      <c r="A90" s="315" t="s">
        <v>743</v>
      </c>
      <c r="B90" s="181" t="s">
        <v>744</v>
      </c>
      <c r="C90" s="316">
        <v>2</v>
      </c>
      <c r="D90" s="61"/>
      <c r="E90" s="61"/>
      <c r="F90" s="61"/>
      <c r="G90" s="233">
        <v>2</v>
      </c>
      <c r="H90" s="61"/>
      <c r="I90" s="61"/>
      <c r="J90" s="61"/>
      <c r="K90" s="61"/>
      <c r="L90" s="61"/>
      <c r="M90" s="61"/>
      <c r="N90" s="61"/>
      <c r="O90" s="61"/>
      <c r="P90" s="59">
        <f>[5]Presupuesto!E341</f>
        <v>7200</v>
      </c>
      <c r="Q90" s="61"/>
      <c r="R90" s="61"/>
      <c r="S90" s="61"/>
      <c r="T90" s="311"/>
    </row>
    <row r="91" spans="1:20" ht="38.25" customHeight="1" x14ac:dyDescent="0.25">
      <c r="A91" s="315" t="s">
        <v>745</v>
      </c>
      <c r="B91" s="181" t="s">
        <v>546</v>
      </c>
      <c r="C91" s="316">
        <v>1</v>
      </c>
      <c r="D91" s="233">
        <v>1</v>
      </c>
      <c r="E91" s="61"/>
      <c r="F91" s="61"/>
      <c r="G91" s="61"/>
      <c r="H91" s="61"/>
      <c r="I91" s="61"/>
      <c r="J91" s="61"/>
      <c r="K91" s="61"/>
      <c r="L91" s="61"/>
      <c r="M91" s="61"/>
      <c r="N91" s="61"/>
      <c r="O91" s="61"/>
      <c r="P91" s="59">
        <f>[5]Presupuesto!E349</f>
        <v>38000</v>
      </c>
      <c r="Q91" s="61"/>
      <c r="R91" s="61"/>
      <c r="S91" s="61"/>
      <c r="T91" s="311"/>
    </row>
    <row r="92" spans="1:20" ht="27" x14ac:dyDescent="0.25">
      <c r="A92" s="315" t="s">
        <v>746</v>
      </c>
      <c r="B92" s="181" t="s">
        <v>747</v>
      </c>
      <c r="C92" s="316">
        <v>1</v>
      </c>
      <c r="D92" s="233">
        <v>1</v>
      </c>
      <c r="E92" s="61"/>
      <c r="F92" s="61"/>
      <c r="G92" s="61"/>
      <c r="H92" s="61"/>
      <c r="I92" s="61"/>
      <c r="J92" s="61"/>
      <c r="K92" s="61"/>
      <c r="L92" s="61"/>
      <c r="M92" s="61"/>
      <c r="N92" s="61"/>
      <c r="O92" s="61"/>
      <c r="P92" s="317">
        <f>[5]Presupuesto!E356</f>
        <v>300000</v>
      </c>
      <c r="Q92" s="61"/>
      <c r="R92" s="61"/>
      <c r="S92" s="61"/>
      <c r="T92" s="311"/>
    </row>
    <row r="93" spans="1:20" x14ac:dyDescent="0.25">
      <c r="A93" s="1419" t="s">
        <v>748</v>
      </c>
      <c r="B93" s="1419"/>
      <c r="C93" s="1419"/>
      <c r="D93" s="1419"/>
      <c r="E93" s="1419"/>
      <c r="F93" s="1419"/>
      <c r="G93" s="1419"/>
      <c r="H93" s="1419"/>
      <c r="I93" s="1419"/>
      <c r="J93" s="1419"/>
      <c r="K93" s="1419"/>
      <c r="L93" s="1419"/>
      <c r="M93" s="1419"/>
      <c r="N93" s="1419"/>
      <c r="O93" s="1419"/>
      <c r="P93" s="318">
        <f>P11+P34+P51+P60+P65+P69</f>
        <v>116454065</v>
      </c>
      <c r="Q93" s="319"/>
      <c r="R93" s="319"/>
      <c r="S93" s="319"/>
      <c r="T93" s="311"/>
    </row>
    <row r="94" spans="1:20" x14ac:dyDescent="0.25">
      <c r="P94" s="320"/>
      <c r="T94" s="311"/>
    </row>
    <row r="95" spans="1:20" x14ac:dyDescent="0.25">
      <c r="A95" s="1420" t="s">
        <v>749</v>
      </c>
      <c r="B95" s="1420"/>
      <c r="C95" s="1420"/>
      <c r="D95" s="1420"/>
      <c r="E95" s="1420"/>
      <c r="F95" s="1420"/>
      <c r="G95" s="1420"/>
      <c r="H95" s="1420"/>
      <c r="I95" s="1420"/>
      <c r="J95" s="1420"/>
      <c r="K95" s="1420"/>
      <c r="L95" s="1420"/>
      <c r="M95" s="1420"/>
      <c r="N95" s="1420"/>
      <c r="O95" s="1420"/>
      <c r="P95" s="321"/>
      <c r="T95" s="311"/>
    </row>
    <row r="96" spans="1:20" x14ac:dyDescent="0.25">
      <c r="A96" s="1421" t="s">
        <v>750</v>
      </c>
      <c r="B96" s="1422"/>
      <c r="C96" s="1422"/>
      <c r="D96" s="1422"/>
      <c r="E96" s="1422"/>
      <c r="F96" s="1422"/>
      <c r="G96" s="1422"/>
      <c r="H96" s="1422"/>
      <c r="I96" s="1422"/>
      <c r="J96" s="1422"/>
      <c r="K96" s="1422"/>
      <c r="L96" s="1422"/>
      <c r="M96" s="1422"/>
      <c r="N96" s="1422"/>
      <c r="O96" s="1423"/>
      <c r="P96" s="321">
        <f>P93</f>
        <v>116454065</v>
      </c>
      <c r="T96" s="311"/>
    </row>
    <row r="97" spans="1:16" x14ac:dyDescent="0.25">
      <c r="A97" s="1417" t="s">
        <v>751</v>
      </c>
      <c r="B97" s="1417"/>
      <c r="C97" s="1417"/>
      <c r="D97" s="1417"/>
      <c r="E97" s="1417"/>
      <c r="F97" s="1417"/>
      <c r="G97" s="1417"/>
      <c r="H97" s="1417"/>
      <c r="I97" s="1417"/>
      <c r="J97" s="1417"/>
      <c r="K97" s="1417"/>
      <c r="L97" s="1417"/>
      <c r="M97" s="1417"/>
      <c r="N97" s="1417"/>
      <c r="O97" s="1417"/>
      <c r="P97" s="322">
        <f>P94+P95+P96</f>
        <v>116454065</v>
      </c>
    </row>
    <row r="98" spans="1:16" x14ac:dyDescent="0.25">
      <c r="A98" s="1415" t="s">
        <v>752</v>
      </c>
      <c r="B98" s="1415"/>
      <c r="C98" s="1415"/>
      <c r="D98" s="323"/>
      <c r="E98" s="323"/>
      <c r="F98" s="323"/>
      <c r="G98" s="323"/>
      <c r="H98" s="323"/>
      <c r="I98" s="323"/>
      <c r="J98" s="323"/>
      <c r="K98" s="323"/>
      <c r="L98" s="323"/>
      <c r="M98" s="323"/>
      <c r="N98" s="323"/>
      <c r="O98" s="323"/>
      <c r="P98" s="321">
        <v>64144792</v>
      </c>
    </row>
    <row r="99" spans="1:16" x14ac:dyDescent="0.25">
      <c r="A99" s="1415" t="s">
        <v>753</v>
      </c>
      <c r="B99" s="1415"/>
      <c r="C99" s="1415"/>
      <c r="D99" s="323"/>
      <c r="E99" s="323"/>
      <c r="F99" s="323"/>
      <c r="G99" s="323"/>
      <c r="H99" s="323"/>
      <c r="I99" s="323"/>
      <c r="J99" s="323"/>
      <c r="K99" s="323"/>
      <c r="L99" s="323"/>
      <c r="M99" s="323"/>
      <c r="N99" s="323"/>
      <c r="O99" s="323"/>
      <c r="P99" s="321">
        <v>590000</v>
      </c>
    </row>
    <row r="100" spans="1:16" x14ac:dyDescent="0.25">
      <c r="A100" s="1415" t="s">
        <v>754</v>
      </c>
      <c r="B100" s="1415"/>
      <c r="C100" s="1415"/>
      <c r="D100" s="323"/>
      <c r="E100" s="323"/>
      <c r="F100" s="323"/>
      <c r="G100" s="323"/>
      <c r="H100" s="323"/>
      <c r="I100" s="323"/>
      <c r="J100" s="323"/>
      <c r="K100" s="323"/>
      <c r="L100" s="323"/>
      <c r="M100" s="323"/>
      <c r="N100" s="323"/>
      <c r="O100" s="323"/>
      <c r="P100" s="321">
        <v>11200000</v>
      </c>
    </row>
    <row r="101" spans="1:16" x14ac:dyDescent="0.25">
      <c r="A101" s="1415" t="s">
        <v>755</v>
      </c>
      <c r="B101" s="1415"/>
      <c r="C101" s="1415"/>
      <c r="D101" s="323"/>
      <c r="E101" s="323"/>
      <c r="F101" s="323"/>
      <c r="G101" s="323"/>
      <c r="H101" s="323"/>
      <c r="I101" s="323"/>
      <c r="J101" s="323"/>
      <c r="K101" s="323"/>
      <c r="L101" s="323"/>
      <c r="M101" s="323"/>
      <c r="N101" s="323"/>
      <c r="O101" s="323"/>
      <c r="P101" s="321">
        <v>21000000</v>
      </c>
    </row>
    <row r="102" spans="1:16" x14ac:dyDescent="0.25">
      <c r="A102" s="1415" t="s">
        <v>756</v>
      </c>
      <c r="B102" s="1415"/>
      <c r="C102" s="1415"/>
      <c r="D102" s="323"/>
      <c r="E102" s="323"/>
      <c r="F102" s="323"/>
      <c r="G102" s="323"/>
      <c r="H102" s="323"/>
      <c r="I102" s="323"/>
      <c r="J102" s="323"/>
      <c r="K102" s="323"/>
      <c r="L102" s="323"/>
      <c r="M102" s="323"/>
      <c r="N102" s="323"/>
      <c r="O102" s="323"/>
      <c r="P102" s="321">
        <v>4400000</v>
      </c>
    </row>
    <row r="103" spans="1:16" x14ac:dyDescent="0.25">
      <c r="A103" s="1415" t="s">
        <v>757</v>
      </c>
      <c r="B103" s="1415"/>
      <c r="C103" s="1415"/>
      <c r="D103" s="323"/>
      <c r="E103" s="323"/>
      <c r="F103" s="323"/>
      <c r="G103" s="323"/>
      <c r="H103" s="323"/>
      <c r="I103" s="323"/>
      <c r="J103" s="323"/>
      <c r="K103" s="323"/>
      <c r="L103" s="323"/>
      <c r="M103" s="323"/>
      <c r="N103" s="323"/>
      <c r="O103" s="323"/>
      <c r="P103" s="321">
        <v>4450000</v>
      </c>
    </row>
    <row r="104" spans="1:16" x14ac:dyDescent="0.25">
      <c r="A104" s="1415" t="s">
        <v>758</v>
      </c>
      <c r="B104" s="1415"/>
      <c r="C104" s="1415"/>
      <c r="D104" s="323"/>
      <c r="E104" s="323"/>
      <c r="F104" s="323"/>
      <c r="G104" s="323"/>
      <c r="H104" s="323"/>
      <c r="I104" s="323"/>
      <c r="J104" s="323"/>
      <c r="K104" s="323"/>
      <c r="L104" s="323"/>
      <c r="M104" s="323"/>
      <c r="N104" s="323"/>
      <c r="O104" s="323"/>
      <c r="P104" s="321">
        <v>750000</v>
      </c>
    </row>
    <row r="105" spans="1:16" x14ac:dyDescent="0.25">
      <c r="A105" s="1416" t="s">
        <v>759</v>
      </c>
      <c r="B105" s="1416"/>
      <c r="C105" s="1416"/>
      <c r="D105" s="1416"/>
      <c r="E105" s="1416"/>
      <c r="F105" s="1416"/>
      <c r="G105" s="1416"/>
      <c r="H105" s="1416"/>
      <c r="I105" s="1416"/>
      <c r="J105" s="1416"/>
      <c r="K105" s="1416"/>
      <c r="L105" s="1416"/>
      <c r="M105" s="1416"/>
      <c r="N105" s="1416"/>
      <c r="O105" s="1416"/>
      <c r="P105" s="322">
        <f>P98+P99+P100+P101+P102+P103+P104</f>
        <v>106534792</v>
      </c>
    </row>
    <row r="106" spans="1:16" x14ac:dyDescent="0.25">
      <c r="A106" s="1416" t="s">
        <v>760</v>
      </c>
      <c r="B106" s="1416"/>
      <c r="C106" s="1416"/>
      <c r="D106" s="1416"/>
      <c r="E106" s="1416"/>
      <c r="F106" s="1416"/>
      <c r="G106" s="1416"/>
      <c r="H106" s="1416"/>
      <c r="I106" s="1416"/>
      <c r="J106" s="1416"/>
      <c r="K106" s="1416"/>
      <c r="L106" s="1416"/>
      <c r="M106" s="1416"/>
      <c r="N106" s="1416"/>
      <c r="O106" s="1416"/>
      <c r="P106" s="322">
        <f>P97+P105</f>
        <v>222988857</v>
      </c>
    </row>
  </sheetData>
  <mergeCells count="26">
    <mergeCell ref="A96:O96"/>
    <mergeCell ref="A1:S1"/>
    <mergeCell ref="A2:S2"/>
    <mergeCell ref="A3:S3"/>
    <mergeCell ref="A4:C4"/>
    <mergeCell ref="A8:A9"/>
    <mergeCell ref="B8:B9"/>
    <mergeCell ref="C8:C9"/>
    <mergeCell ref="D8:F8"/>
    <mergeCell ref="G8:I8"/>
    <mergeCell ref="J8:L8"/>
    <mergeCell ref="M8:O8"/>
    <mergeCell ref="P8:R8"/>
    <mergeCell ref="S8:S9"/>
    <mergeCell ref="A93:O93"/>
    <mergeCell ref="A95:O95"/>
    <mergeCell ref="A103:C103"/>
    <mergeCell ref="A104:C104"/>
    <mergeCell ref="A105:O105"/>
    <mergeCell ref="A106:O106"/>
    <mergeCell ref="A97:O97"/>
    <mergeCell ref="A98:C98"/>
    <mergeCell ref="A99:C99"/>
    <mergeCell ref="A100:C100"/>
    <mergeCell ref="A101:C101"/>
    <mergeCell ref="A102:C102"/>
  </mergeCells>
  <pageMargins left="0.70866141732283472" right="0.70866141732283472" top="0.74803149606299213" bottom="0.74803149606299213" header="0.31496062992125984" footer="0.31496062992125984"/>
  <pageSetup paperSize="7"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S69"/>
  <sheetViews>
    <sheetView zoomScale="80" zoomScaleNormal="80" workbookViewId="0">
      <selection activeCell="A8" sqref="A8:S65"/>
    </sheetView>
  </sheetViews>
  <sheetFormatPr baseColWidth="10" defaultColWidth="11.42578125" defaultRowHeight="15" x14ac:dyDescent="0.25"/>
  <cols>
    <col min="1" max="1" width="43.5703125" customWidth="1"/>
    <col min="2" max="2" width="27.28515625" customWidth="1"/>
    <col min="3" max="3" width="23.5703125" customWidth="1"/>
    <col min="4" max="4" width="6" customWidth="1"/>
    <col min="5" max="5" width="5.85546875" customWidth="1"/>
    <col min="6" max="7" width="4.7109375" customWidth="1"/>
    <col min="8" max="8" width="5.28515625" customWidth="1"/>
    <col min="9" max="10" width="4.7109375" customWidth="1"/>
    <col min="11" max="11" width="5.5703125" customWidth="1"/>
    <col min="12" max="12" width="5.42578125" customWidth="1"/>
    <col min="13" max="13" width="4.7109375" customWidth="1"/>
    <col min="14" max="14" width="5.28515625" customWidth="1"/>
    <col min="15" max="15" width="4.7109375" customWidth="1"/>
    <col min="16" max="16" width="16.5703125" customWidth="1"/>
    <col min="17" max="17" width="13.28515625" customWidth="1"/>
    <col min="18" max="18" width="10.85546875" customWidth="1"/>
    <col min="19" max="19" width="15.42578125" customWidth="1"/>
  </cols>
  <sheetData>
    <row r="1" spans="1:19" ht="32.25" x14ac:dyDescent="0.4">
      <c r="A1" s="1429" t="s">
        <v>0</v>
      </c>
      <c r="B1" s="1429"/>
      <c r="C1" s="1429"/>
      <c r="D1" s="1429"/>
      <c r="E1" s="1429"/>
      <c r="F1" s="1429"/>
      <c r="G1" s="1429"/>
      <c r="H1" s="1429"/>
      <c r="I1" s="1429"/>
      <c r="J1" s="1429"/>
      <c r="K1" s="1429"/>
      <c r="L1" s="1429"/>
      <c r="M1" s="1429"/>
      <c r="N1" s="1429"/>
      <c r="O1" s="1429"/>
      <c r="P1" s="1429"/>
      <c r="Q1" s="1429"/>
      <c r="R1" s="1429"/>
      <c r="S1" s="1429"/>
    </row>
    <row r="2" spans="1:19" ht="20.25" x14ac:dyDescent="0.25">
      <c r="A2" s="1391" t="s">
        <v>1</v>
      </c>
      <c r="B2" s="1391"/>
      <c r="C2" s="1391"/>
      <c r="D2" s="1391"/>
      <c r="E2" s="1391"/>
      <c r="F2" s="1391"/>
      <c r="G2" s="1391"/>
      <c r="H2" s="1391"/>
      <c r="I2" s="1391"/>
      <c r="J2" s="1391"/>
      <c r="K2" s="1391"/>
      <c r="L2" s="1391"/>
      <c r="M2" s="1391"/>
      <c r="N2" s="1391"/>
      <c r="O2" s="1391"/>
      <c r="P2" s="1391"/>
      <c r="Q2" s="1391"/>
      <c r="R2" s="1391"/>
      <c r="S2" s="1391"/>
    </row>
    <row r="3" spans="1:19" ht="20.25" x14ac:dyDescent="0.3">
      <c r="A3" s="1390" t="s">
        <v>2</v>
      </c>
      <c r="B3" s="1390"/>
      <c r="C3" s="1390"/>
      <c r="D3" s="1390"/>
      <c r="E3" s="1390"/>
      <c r="F3" s="1390"/>
      <c r="G3" s="1390"/>
      <c r="H3" s="1390"/>
      <c r="I3" s="1390"/>
      <c r="J3" s="1390"/>
      <c r="K3" s="1390"/>
      <c r="L3" s="1390"/>
      <c r="M3" s="1390"/>
      <c r="N3" s="1390"/>
      <c r="O3" s="1390"/>
      <c r="P3" s="1390"/>
      <c r="Q3" s="1390"/>
      <c r="R3" s="1390"/>
      <c r="S3" s="1390"/>
    </row>
    <row r="4" spans="1:19" ht="18.75" x14ac:dyDescent="0.3">
      <c r="A4" s="1392" t="s">
        <v>761</v>
      </c>
      <c r="B4" s="1392"/>
      <c r="C4" s="1392"/>
      <c r="D4" s="39"/>
      <c r="E4" s="39"/>
      <c r="F4" s="39"/>
      <c r="G4" s="39"/>
      <c r="H4" s="39"/>
      <c r="I4" s="39"/>
      <c r="J4" s="39"/>
      <c r="K4" s="39"/>
      <c r="L4" s="39"/>
      <c r="M4" s="39"/>
      <c r="N4" s="39"/>
      <c r="O4" s="39"/>
      <c r="P4" s="39"/>
      <c r="Q4" s="39"/>
      <c r="R4" s="39"/>
      <c r="S4" s="40"/>
    </row>
    <row r="5" spans="1:19" ht="21" customHeight="1" x14ac:dyDescent="0.3">
      <c r="A5" s="41" t="s">
        <v>4</v>
      </c>
      <c r="B5" s="41"/>
      <c r="C5" s="41"/>
      <c r="D5" s="42"/>
      <c r="E5" s="42"/>
      <c r="F5" s="218"/>
      <c r="G5" s="218"/>
      <c r="H5" s="44"/>
      <c r="I5" s="44"/>
      <c r="J5" s="44"/>
      <c r="K5" s="44"/>
      <c r="L5" s="44"/>
      <c r="M5" s="44"/>
      <c r="N5" s="44"/>
      <c r="O5" s="44"/>
      <c r="P5" s="44"/>
      <c r="Q5" s="44"/>
      <c r="R5" s="45"/>
      <c r="S5" s="40"/>
    </row>
    <row r="6" spans="1:19" s="8" customFormat="1" ht="18.75" x14ac:dyDescent="0.3">
      <c r="A6" s="42" t="s">
        <v>762</v>
      </c>
      <c r="B6" s="42"/>
      <c r="C6" s="46"/>
      <c r="D6" s="42"/>
      <c r="E6" s="42"/>
      <c r="F6" s="42"/>
      <c r="G6" s="42"/>
      <c r="H6" s="41"/>
      <c r="I6" s="41"/>
      <c r="J6" s="41"/>
      <c r="K6" s="41"/>
      <c r="L6" s="41"/>
      <c r="M6" s="41"/>
      <c r="N6" s="41"/>
      <c r="O6" s="41"/>
      <c r="P6" s="41"/>
      <c r="Q6" s="41"/>
      <c r="R6" s="41"/>
      <c r="S6" s="47"/>
    </row>
    <row r="7" spans="1:19" s="8" customFormat="1" ht="18.75" x14ac:dyDescent="0.3">
      <c r="A7" s="42" t="s">
        <v>763</v>
      </c>
      <c r="B7" s="42"/>
      <c r="C7" s="46"/>
      <c r="D7" s="42"/>
      <c r="E7" s="42"/>
      <c r="F7" s="42"/>
      <c r="G7" s="42"/>
      <c r="H7" s="41"/>
      <c r="I7" s="41"/>
      <c r="J7" s="41"/>
      <c r="K7" s="41"/>
      <c r="L7" s="41"/>
      <c r="M7" s="41"/>
      <c r="N7" s="41"/>
      <c r="O7" s="41"/>
      <c r="P7" s="41"/>
      <c r="Q7" s="41"/>
      <c r="R7" s="41"/>
      <c r="S7" s="47"/>
    </row>
    <row r="8" spans="1:19" ht="15" customHeight="1" x14ac:dyDescent="0.25">
      <c r="A8" s="1405" t="s">
        <v>7</v>
      </c>
      <c r="B8" s="1405" t="s">
        <v>8</v>
      </c>
      <c r="C8" s="1405" t="s">
        <v>9</v>
      </c>
      <c r="D8" s="1428" t="s">
        <v>10</v>
      </c>
      <c r="E8" s="1428"/>
      <c r="F8" s="1428"/>
      <c r="G8" s="1418" t="s">
        <v>11</v>
      </c>
      <c r="H8" s="1418"/>
      <c r="I8" s="1418"/>
      <c r="J8" s="1418" t="s">
        <v>12</v>
      </c>
      <c r="K8" s="1418"/>
      <c r="L8" s="1418"/>
      <c r="M8" s="1418" t="s">
        <v>13</v>
      </c>
      <c r="N8" s="1418"/>
      <c r="O8" s="1418"/>
      <c r="P8" s="1418" t="s">
        <v>14</v>
      </c>
      <c r="Q8" s="1418"/>
      <c r="R8" s="1418"/>
      <c r="S8" s="1405" t="s">
        <v>15</v>
      </c>
    </row>
    <row r="9" spans="1:19" ht="30" customHeight="1" x14ac:dyDescent="0.25">
      <c r="A9" s="1405"/>
      <c r="B9" s="1405"/>
      <c r="C9" s="1405"/>
      <c r="D9" s="293" t="s">
        <v>16</v>
      </c>
      <c r="E9" s="293" t="s">
        <v>17</v>
      </c>
      <c r="F9" s="293" t="s">
        <v>18</v>
      </c>
      <c r="G9" s="293" t="s">
        <v>19</v>
      </c>
      <c r="H9" s="293" t="s">
        <v>20</v>
      </c>
      <c r="I9" s="293" t="s">
        <v>21</v>
      </c>
      <c r="J9" s="293" t="s">
        <v>22</v>
      </c>
      <c r="K9" s="293" t="s">
        <v>23</v>
      </c>
      <c r="L9" s="293" t="s">
        <v>24</v>
      </c>
      <c r="M9" s="293" t="s">
        <v>25</v>
      </c>
      <c r="N9" s="293" t="s">
        <v>26</v>
      </c>
      <c r="O9" s="293" t="s">
        <v>27</v>
      </c>
      <c r="P9" s="293" t="s">
        <v>28</v>
      </c>
      <c r="Q9" s="293" t="s">
        <v>29</v>
      </c>
      <c r="R9" s="293" t="s">
        <v>30</v>
      </c>
      <c r="S9" s="1405"/>
    </row>
    <row r="10" spans="1:19" ht="54.75" customHeight="1" x14ac:dyDescent="0.25">
      <c r="A10" s="324" t="s">
        <v>31</v>
      </c>
      <c r="B10" s="324" t="s">
        <v>32</v>
      </c>
      <c r="C10" s="325">
        <v>0.9</v>
      </c>
      <c r="D10" s="324"/>
      <c r="E10" s="324"/>
      <c r="F10" s="324"/>
      <c r="G10" s="324"/>
      <c r="H10" s="324"/>
      <c r="I10" s="324"/>
      <c r="J10" s="324"/>
      <c r="K10" s="324"/>
      <c r="L10" s="324"/>
      <c r="M10" s="324"/>
      <c r="N10" s="324"/>
      <c r="O10" s="324"/>
      <c r="P10" s="324"/>
      <c r="Q10" s="324"/>
      <c r="R10" s="324"/>
      <c r="S10" s="324"/>
    </row>
    <row r="11" spans="1:19" ht="48.75" customHeight="1" x14ac:dyDescent="0.25">
      <c r="A11" s="326" t="s">
        <v>764</v>
      </c>
      <c r="B11" s="326" t="s">
        <v>765</v>
      </c>
      <c r="C11" s="326" t="s">
        <v>766</v>
      </c>
      <c r="D11" s="326"/>
      <c r="E11" s="326"/>
      <c r="F11" s="326"/>
      <c r="G11" s="326"/>
      <c r="H11" s="326"/>
      <c r="I11" s="326"/>
      <c r="J11" s="326"/>
      <c r="K11" s="326"/>
      <c r="L11" s="326"/>
      <c r="M11" s="326"/>
      <c r="N11" s="326"/>
      <c r="O11" s="326"/>
      <c r="P11" s="327">
        <f>SUM(P12:P26)</f>
        <v>818915</v>
      </c>
      <c r="Q11" s="326"/>
      <c r="R11" s="326"/>
      <c r="S11" s="326"/>
    </row>
    <row r="12" spans="1:19" ht="41.25" customHeight="1" x14ac:dyDescent="0.25">
      <c r="A12" s="328" t="s">
        <v>767</v>
      </c>
      <c r="B12" s="329" t="s">
        <v>765</v>
      </c>
      <c r="C12" s="330" t="s">
        <v>766</v>
      </c>
      <c r="D12" s="331"/>
      <c r="E12" s="331">
        <v>2</v>
      </c>
      <c r="F12" s="331"/>
      <c r="G12" s="331">
        <v>1</v>
      </c>
      <c r="H12" s="331"/>
      <c r="I12" s="331">
        <v>2</v>
      </c>
      <c r="J12" s="331"/>
      <c r="K12" s="331">
        <v>1</v>
      </c>
      <c r="L12" s="331"/>
      <c r="M12" s="331">
        <v>1</v>
      </c>
      <c r="N12" s="331"/>
      <c r="O12" s="331"/>
      <c r="P12" s="332"/>
      <c r="Q12" s="332"/>
      <c r="R12" s="332"/>
      <c r="S12" s="333" t="s">
        <v>768</v>
      </c>
    </row>
    <row r="13" spans="1:19" ht="47.25" customHeight="1" x14ac:dyDescent="0.25">
      <c r="A13" s="329" t="s">
        <v>769</v>
      </c>
      <c r="B13" s="329" t="s">
        <v>765</v>
      </c>
      <c r="C13" s="330" t="s">
        <v>770</v>
      </c>
      <c r="D13" s="334"/>
      <c r="E13" s="335"/>
      <c r="F13" s="335"/>
      <c r="G13" s="334"/>
      <c r="H13" s="334"/>
      <c r="I13" s="331">
        <v>1</v>
      </c>
      <c r="J13" s="334"/>
      <c r="K13" s="334"/>
      <c r="L13" s="334"/>
      <c r="M13" s="334"/>
      <c r="N13" s="334"/>
      <c r="O13" s="334"/>
      <c r="P13" s="332">
        <f>'[7]Presupuesto 2022'!E15</f>
        <v>9000</v>
      </c>
      <c r="Q13" s="332"/>
      <c r="R13" s="332"/>
      <c r="S13" s="333" t="s">
        <v>768</v>
      </c>
    </row>
    <row r="14" spans="1:19" ht="38.25" customHeight="1" x14ac:dyDescent="0.25">
      <c r="A14" s="329" t="s">
        <v>771</v>
      </c>
      <c r="B14" s="329" t="s">
        <v>765</v>
      </c>
      <c r="C14" s="330" t="s">
        <v>770</v>
      </c>
      <c r="D14" s="331">
        <v>1</v>
      </c>
      <c r="E14" s="336"/>
      <c r="F14" s="335"/>
      <c r="G14" s="334"/>
      <c r="H14" s="334"/>
      <c r="I14" s="334"/>
      <c r="J14" s="334"/>
      <c r="K14" s="334"/>
      <c r="L14" s="334"/>
      <c r="M14" s="334"/>
      <c r="N14" s="334"/>
      <c r="O14" s="334"/>
      <c r="P14" s="332">
        <f>'[7]Presupuesto 2022'!E23</f>
        <v>9000</v>
      </c>
      <c r="Q14" s="332"/>
      <c r="R14" s="332"/>
      <c r="S14" s="333" t="s">
        <v>768</v>
      </c>
    </row>
    <row r="15" spans="1:19" ht="48.75" customHeight="1" x14ac:dyDescent="0.25">
      <c r="A15" s="329" t="s">
        <v>772</v>
      </c>
      <c r="B15" s="329" t="s">
        <v>765</v>
      </c>
      <c r="C15" s="330" t="s">
        <v>770</v>
      </c>
      <c r="D15" s="334"/>
      <c r="E15" s="335"/>
      <c r="F15" s="335"/>
      <c r="G15" s="334"/>
      <c r="H15" s="334"/>
      <c r="I15" s="334"/>
      <c r="J15" s="334"/>
      <c r="K15" s="334"/>
      <c r="L15" s="331">
        <v>1</v>
      </c>
      <c r="M15" s="334"/>
      <c r="N15" s="334"/>
      <c r="O15" s="334"/>
      <c r="P15" s="332">
        <f>'[7]Presupuesto 2022'!E30</f>
        <v>9000</v>
      </c>
      <c r="Q15" s="332"/>
      <c r="R15" s="332"/>
      <c r="S15" s="333" t="s">
        <v>768</v>
      </c>
    </row>
    <row r="16" spans="1:19" ht="47.25" customHeight="1" x14ac:dyDescent="0.25">
      <c r="A16" s="329" t="s">
        <v>773</v>
      </c>
      <c r="B16" s="329" t="s">
        <v>765</v>
      </c>
      <c r="C16" s="330" t="s">
        <v>774</v>
      </c>
      <c r="D16" s="334"/>
      <c r="E16" s="335"/>
      <c r="F16" s="335"/>
      <c r="G16" s="331">
        <v>1</v>
      </c>
      <c r="H16" s="331">
        <v>1</v>
      </c>
      <c r="I16" s="331">
        <v>1</v>
      </c>
      <c r="J16" s="331">
        <v>1</v>
      </c>
      <c r="K16" s="334"/>
      <c r="L16" s="334"/>
      <c r="M16" s="334"/>
      <c r="N16" s="334"/>
      <c r="O16" s="334"/>
      <c r="P16" s="332">
        <f>'[7]Presupuesto 2022'!E39</f>
        <v>9000</v>
      </c>
      <c r="Q16" s="332"/>
      <c r="R16" s="332"/>
      <c r="S16" s="333" t="s">
        <v>768</v>
      </c>
    </row>
    <row r="17" spans="1:19" ht="36.75" customHeight="1" x14ac:dyDescent="0.25">
      <c r="A17" s="329" t="s">
        <v>775</v>
      </c>
      <c r="B17" s="329" t="s">
        <v>776</v>
      </c>
      <c r="C17" s="330" t="s">
        <v>770</v>
      </c>
      <c r="D17" s="334"/>
      <c r="E17" s="335"/>
      <c r="F17" s="335"/>
      <c r="G17" s="334"/>
      <c r="H17" s="334"/>
      <c r="I17" s="334"/>
      <c r="J17" s="334"/>
      <c r="K17" s="334"/>
      <c r="L17" s="334"/>
      <c r="M17" s="334"/>
      <c r="N17" s="334"/>
      <c r="O17" s="331">
        <v>1</v>
      </c>
      <c r="P17" s="332">
        <f>'[7]Presupuesto 2022'!E49</f>
        <v>9000</v>
      </c>
      <c r="Q17" s="332"/>
      <c r="R17" s="332"/>
      <c r="S17" s="333" t="s">
        <v>768</v>
      </c>
    </row>
    <row r="18" spans="1:19" ht="28.5" x14ac:dyDescent="0.25">
      <c r="A18" s="337" t="s">
        <v>777</v>
      </c>
      <c r="B18" s="337" t="s">
        <v>778</v>
      </c>
      <c r="C18" s="338" t="s">
        <v>779</v>
      </c>
      <c r="D18" s="331">
        <v>4</v>
      </c>
      <c r="E18" s="331">
        <v>4</v>
      </c>
      <c r="F18" s="331">
        <v>4</v>
      </c>
      <c r="G18" s="331">
        <v>4</v>
      </c>
      <c r="H18" s="331">
        <v>4</v>
      </c>
      <c r="I18" s="331">
        <v>4</v>
      </c>
      <c r="J18" s="331">
        <v>4</v>
      </c>
      <c r="K18" s="331">
        <v>4</v>
      </c>
      <c r="L18" s="331">
        <v>4</v>
      </c>
      <c r="M18" s="331">
        <v>4</v>
      </c>
      <c r="N18" s="331">
        <v>4</v>
      </c>
      <c r="O18" s="331">
        <v>4</v>
      </c>
      <c r="P18" s="332">
        <f>'[7]Presupuesto 2022'!E58</f>
        <v>86400</v>
      </c>
      <c r="Q18" s="332"/>
      <c r="R18" s="332"/>
      <c r="S18" s="333"/>
    </row>
    <row r="19" spans="1:19" ht="51" customHeight="1" x14ac:dyDescent="0.25">
      <c r="A19" s="337" t="s">
        <v>780</v>
      </c>
      <c r="B19" s="337" t="s">
        <v>781</v>
      </c>
      <c r="C19" s="338" t="s">
        <v>782</v>
      </c>
      <c r="D19" s="126"/>
      <c r="E19" s="331">
        <v>2</v>
      </c>
      <c r="F19" s="339"/>
      <c r="G19" s="126"/>
      <c r="H19" s="331">
        <v>1</v>
      </c>
      <c r="I19" s="126"/>
      <c r="J19" s="331">
        <v>1</v>
      </c>
      <c r="K19" s="340"/>
      <c r="L19" s="126"/>
      <c r="M19" s="331">
        <v>1</v>
      </c>
      <c r="N19" s="126"/>
      <c r="O19" s="126"/>
      <c r="P19" s="332">
        <f>'[7]Presupuesto 2022'!E68</f>
        <v>115000</v>
      </c>
      <c r="Q19" s="332"/>
      <c r="R19" s="332"/>
      <c r="S19" s="333"/>
    </row>
    <row r="20" spans="1:19" ht="39.75" customHeight="1" x14ac:dyDescent="0.25">
      <c r="A20" s="341" t="s">
        <v>783</v>
      </c>
      <c r="B20" s="329" t="s">
        <v>784</v>
      </c>
      <c r="C20" s="330" t="s">
        <v>785</v>
      </c>
      <c r="D20" s="331"/>
      <c r="E20" s="331"/>
      <c r="F20" s="331"/>
      <c r="G20" s="331"/>
      <c r="H20" s="331"/>
      <c r="I20" s="331"/>
      <c r="J20" s="331"/>
      <c r="K20" s="331"/>
      <c r="L20" s="331"/>
      <c r="M20" s="331"/>
      <c r="N20" s="331"/>
      <c r="O20" s="331"/>
      <c r="P20" s="332"/>
      <c r="Q20" s="332"/>
      <c r="R20" s="332"/>
      <c r="S20" s="333" t="s">
        <v>768</v>
      </c>
    </row>
    <row r="21" spans="1:19" ht="36.75" customHeight="1" x14ac:dyDescent="0.25">
      <c r="A21" s="342" t="s">
        <v>786</v>
      </c>
      <c r="B21" s="329" t="s">
        <v>787</v>
      </c>
      <c r="C21" s="330" t="s">
        <v>788</v>
      </c>
      <c r="D21" s="343"/>
      <c r="E21" s="331">
        <v>1</v>
      </c>
      <c r="F21" s="334"/>
      <c r="G21" s="334"/>
      <c r="H21" s="331">
        <v>1</v>
      </c>
      <c r="I21" s="334"/>
      <c r="J21" s="334"/>
      <c r="K21" s="331">
        <v>1</v>
      </c>
      <c r="L21" s="334"/>
      <c r="M21" s="331">
        <v>1</v>
      </c>
      <c r="N21" s="334"/>
      <c r="O21" s="343"/>
      <c r="P21" s="332">
        <f>'[7]Presupuesto 2022'!E77</f>
        <v>10000</v>
      </c>
      <c r="Q21" s="332"/>
      <c r="R21" s="332"/>
      <c r="S21" s="333" t="s">
        <v>768</v>
      </c>
    </row>
    <row r="22" spans="1:19" ht="42.75" x14ac:dyDescent="0.25">
      <c r="A22" s="342" t="s">
        <v>789</v>
      </c>
      <c r="B22" s="329" t="s">
        <v>790</v>
      </c>
      <c r="C22" s="330" t="s">
        <v>791</v>
      </c>
      <c r="D22" s="334"/>
      <c r="E22" s="331">
        <v>3</v>
      </c>
      <c r="F22" s="335"/>
      <c r="G22" s="334"/>
      <c r="H22" s="331">
        <v>5</v>
      </c>
      <c r="I22" s="334"/>
      <c r="J22" s="334"/>
      <c r="K22" s="331">
        <v>3</v>
      </c>
      <c r="L22" s="334"/>
      <c r="M22" s="331">
        <v>4</v>
      </c>
      <c r="N22" s="334"/>
      <c r="O22" s="334"/>
      <c r="P22" s="332">
        <v>372515</v>
      </c>
      <c r="Q22" s="332"/>
      <c r="R22" s="332"/>
      <c r="S22" s="333" t="s">
        <v>768</v>
      </c>
    </row>
    <row r="23" spans="1:19" ht="37.5" customHeight="1" x14ac:dyDescent="0.25">
      <c r="A23" s="342" t="s">
        <v>792</v>
      </c>
      <c r="B23" s="329" t="s">
        <v>793</v>
      </c>
      <c r="C23" s="330" t="s">
        <v>794</v>
      </c>
      <c r="D23" s="331">
        <v>1</v>
      </c>
      <c r="E23" s="336"/>
      <c r="F23" s="335"/>
      <c r="G23" s="331">
        <v>1</v>
      </c>
      <c r="H23" s="113"/>
      <c r="I23" s="331">
        <v>1</v>
      </c>
      <c r="J23" s="334"/>
      <c r="K23" s="343"/>
      <c r="L23" s="112"/>
      <c r="M23" s="331">
        <v>1</v>
      </c>
      <c r="N23" s="112"/>
      <c r="O23" s="331">
        <v>1</v>
      </c>
      <c r="P23" s="332"/>
      <c r="Q23" s="332"/>
      <c r="R23" s="332"/>
      <c r="S23" s="333" t="s">
        <v>768</v>
      </c>
    </row>
    <row r="24" spans="1:19" ht="28.5" x14ac:dyDescent="0.25">
      <c r="A24" s="342" t="s">
        <v>795</v>
      </c>
      <c r="B24" s="329" t="s">
        <v>796</v>
      </c>
      <c r="C24" s="330" t="s">
        <v>797</v>
      </c>
      <c r="D24" s="334"/>
      <c r="E24" s="336"/>
      <c r="F24" s="335"/>
      <c r="G24" s="331">
        <v>1</v>
      </c>
      <c r="H24" s="343"/>
      <c r="I24" s="334"/>
      <c r="J24" s="334"/>
      <c r="K24" s="343"/>
      <c r="L24" s="112"/>
      <c r="M24" s="331">
        <v>1</v>
      </c>
      <c r="N24" s="112"/>
      <c r="O24" s="343"/>
      <c r="P24" s="332"/>
      <c r="Q24" s="332"/>
      <c r="R24" s="332"/>
      <c r="S24" s="333" t="s">
        <v>768</v>
      </c>
    </row>
    <row r="25" spans="1:19" ht="46.5" customHeight="1" x14ac:dyDescent="0.25">
      <c r="A25" s="342" t="s">
        <v>798</v>
      </c>
      <c r="B25" s="329" t="s">
        <v>799</v>
      </c>
      <c r="C25" s="330" t="s">
        <v>800</v>
      </c>
      <c r="D25" s="331"/>
      <c r="E25" s="331"/>
      <c r="F25" s="331"/>
      <c r="G25" s="331"/>
      <c r="H25" s="331"/>
      <c r="I25" s="331"/>
      <c r="J25" s="331"/>
      <c r="K25" s="331"/>
      <c r="L25" s="331"/>
      <c r="M25" s="331"/>
      <c r="N25" s="331"/>
      <c r="O25" s="331"/>
      <c r="P25" s="332"/>
      <c r="Q25" s="332"/>
      <c r="R25" s="332"/>
      <c r="S25" s="333" t="s">
        <v>768</v>
      </c>
    </row>
    <row r="26" spans="1:19" ht="42.75" x14ac:dyDescent="0.25">
      <c r="A26" s="337" t="s">
        <v>801</v>
      </c>
      <c r="B26" s="337" t="s">
        <v>802</v>
      </c>
      <c r="C26" s="338" t="s">
        <v>803</v>
      </c>
      <c r="D26" s="331"/>
      <c r="E26" s="331"/>
      <c r="F26" s="331">
        <v>1</v>
      </c>
      <c r="G26" s="331">
        <v>1</v>
      </c>
      <c r="H26" s="331"/>
      <c r="I26" s="331"/>
      <c r="J26" s="331"/>
      <c r="K26" s="331">
        <v>1</v>
      </c>
      <c r="L26" s="331">
        <v>1</v>
      </c>
      <c r="M26" s="331"/>
      <c r="N26" s="331"/>
      <c r="O26" s="331"/>
      <c r="P26" s="332">
        <f>'[7]Presupuesto 2022'!E88</f>
        <v>190000</v>
      </c>
      <c r="Q26" s="332">
        <f>'[8]Presupuesto 2021'!D115</f>
        <v>0</v>
      </c>
      <c r="R26" s="332"/>
      <c r="S26" s="333" t="s">
        <v>768</v>
      </c>
    </row>
    <row r="27" spans="1:19" ht="33.75" customHeight="1" x14ac:dyDescent="0.25">
      <c r="A27" s="326" t="s">
        <v>804</v>
      </c>
      <c r="B27" s="326"/>
      <c r="C27" s="326"/>
      <c r="D27" s="326"/>
      <c r="E27" s="326"/>
      <c r="F27" s="326"/>
      <c r="G27" s="326"/>
      <c r="H27" s="326"/>
      <c r="I27" s="326"/>
      <c r="J27" s="326"/>
      <c r="K27" s="326"/>
      <c r="L27" s="326"/>
      <c r="M27" s="326"/>
      <c r="N27" s="326"/>
      <c r="O27" s="326"/>
      <c r="P27" s="327">
        <f>SUM(P28:P36)</f>
        <v>81100</v>
      </c>
      <c r="Q27" s="326"/>
      <c r="R27" s="326"/>
      <c r="S27" s="12"/>
    </row>
    <row r="28" spans="1:19" ht="35.25" customHeight="1" x14ac:dyDescent="0.25">
      <c r="A28" s="328" t="s">
        <v>805</v>
      </c>
      <c r="B28" s="329" t="s">
        <v>806</v>
      </c>
      <c r="C28" s="330" t="s">
        <v>807</v>
      </c>
      <c r="D28" s="335"/>
      <c r="E28" s="335"/>
      <c r="F28" s="335"/>
      <c r="G28" s="335"/>
      <c r="H28" s="335"/>
      <c r="I28" s="335"/>
      <c r="J28" s="335"/>
      <c r="K28" s="335"/>
      <c r="L28" s="335"/>
      <c r="M28" s="335"/>
      <c r="N28" s="335"/>
      <c r="O28" s="335"/>
      <c r="P28" s="332"/>
      <c r="Q28" s="332"/>
      <c r="R28" s="332"/>
      <c r="S28" s="333" t="s">
        <v>768</v>
      </c>
    </row>
    <row r="29" spans="1:19" ht="32.25" customHeight="1" x14ac:dyDescent="0.25">
      <c r="A29" s="329" t="s">
        <v>808</v>
      </c>
      <c r="B29" s="329" t="s">
        <v>809</v>
      </c>
      <c r="C29" s="330" t="s">
        <v>810</v>
      </c>
      <c r="D29" s="331">
        <v>1</v>
      </c>
      <c r="E29" s="331">
        <v>1</v>
      </c>
      <c r="F29" s="331">
        <v>1</v>
      </c>
      <c r="G29" s="331">
        <v>1</v>
      </c>
      <c r="H29" s="331">
        <v>1</v>
      </c>
      <c r="I29" s="331">
        <v>1</v>
      </c>
      <c r="J29" s="331">
        <v>1</v>
      </c>
      <c r="K29" s="331">
        <v>1</v>
      </c>
      <c r="L29" s="331">
        <v>1</v>
      </c>
      <c r="M29" s="331">
        <v>1</v>
      </c>
      <c r="N29" s="331">
        <v>1</v>
      </c>
      <c r="O29" s="331">
        <v>1</v>
      </c>
      <c r="P29" s="332">
        <f>'[7]Presupuesto 2022'!E98</f>
        <v>70000</v>
      </c>
      <c r="Q29" s="332"/>
      <c r="R29" s="332"/>
      <c r="S29" s="333">
        <f>+'[8]Presupuesto 2021'!F44</f>
        <v>0</v>
      </c>
    </row>
    <row r="30" spans="1:19" ht="39" customHeight="1" x14ac:dyDescent="0.25">
      <c r="A30" s="329" t="s">
        <v>811</v>
      </c>
      <c r="B30" s="329" t="s">
        <v>812</v>
      </c>
      <c r="C30" s="330" t="s">
        <v>813</v>
      </c>
      <c r="D30" s="331">
        <v>1</v>
      </c>
      <c r="E30" s="331">
        <v>1</v>
      </c>
      <c r="F30" s="331">
        <v>1</v>
      </c>
      <c r="G30" s="331">
        <v>1</v>
      </c>
      <c r="H30" s="331">
        <v>1</v>
      </c>
      <c r="I30" s="331">
        <v>1</v>
      </c>
      <c r="J30" s="331">
        <v>1</v>
      </c>
      <c r="K30" s="331">
        <v>1</v>
      </c>
      <c r="L30" s="331">
        <v>1</v>
      </c>
      <c r="M30" s="331">
        <v>1</v>
      </c>
      <c r="N30" s="331">
        <v>1</v>
      </c>
      <c r="O30" s="331">
        <v>1</v>
      </c>
      <c r="P30" s="332">
        <f>'[7]Presupuesto 2022'!E103</f>
        <v>2000</v>
      </c>
      <c r="Q30" s="332"/>
      <c r="R30" s="332"/>
      <c r="S30" s="333"/>
    </row>
    <row r="31" spans="1:19" ht="34.5" customHeight="1" x14ac:dyDescent="0.25">
      <c r="A31" s="329" t="s">
        <v>814</v>
      </c>
      <c r="B31" s="329" t="s">
        <v>812</v>
      </c>
      <c r="C31" s="330" t="s">
        <v>813</v>
      </c>
      <c r="D31" s="331">
        <v>1</v>
      </c>
      <c r="E31" s="331">
        <v>1</v>
      </c>
      <c r="F31" s="331">
        <v>1</v>
      </c>
      <c r="G31" s="331">
        <v>1</v>
      </c>
      <c r="H31" s="331">
        <v>1</v>
      </c>
      <c r="I31" s="331">
        <v>1</v>
      </c>
      <c r="J31" s="331">
        <v>1</v>
      </c>
      <c r="K31" s="331">
        <v>1</v>
      </c>
      <c r="L31" s="331">
        <v>1</v>
      </c>
      <c r="M31" s="331">
        <v>1</v>
      </c>
      <c r="N31" s="331">
        <v>1</v>
      </c>
      <c r="O31" s="331">
        <v>1</v>
      </c>
      <c r="P31" s="332">
        <f>'[7]Presupuesto 2022'!E109</f>
        <v>2100</v>
      </c>
      <c r="Q31" s="332"/>
      <c r="R31" s="332"/>
      <c r="S31" s="333"/>
    </row>
    <row r="32" spans="1:19" ht="33.75" customHeight="1" x14ac:dyDescent="0.25">
      <c r="A32" s="342" t="s">
        <v>815</v>
      </c>
      <c r="B32" s="329" t="s">
        <v>816</v>
      </c>
      <c r="C32" s="330" t="s">
        <v>817</v>
      </c>
      <c r="D32" s="343"/>
      <c r="E32" s="331">
        <v>1</v>
      </c>
      <c r="F32" s="331">
        <v>1</v>
      </c>
      <c r="G32" s="331">
        <v>1</v>
      </c>
      <c r="H32" s="331">
        <v>1</v>
      </c>
      <c r="I32" s="331">
        <v>1</v>
      </c>
      <c r="J32" s="343"/>
      <c r="K32" s="331">
        <v>1</v>
      </c>
      <c r="L32" s="331">
        <v>1</v>
      </c>
      <c r="M32" s="331">
        <v>1</v>
      </c>
      <c r="N32" s="331">
        <v>1</v>
      </c>
      <c r="O32" s="331"/>
      <c r="P32" s="332">
        <f>'[7]Presupuesto 2022'!E117</f>
        <v>7000</v>
      </c>
      <c r="Q32" s="332"/>
      <c r="R32" s="332"/>
      <c r="S32" s="333"/>
    </row>
    <row r="33" spans="1:19" ht="35.25" customHeight="1" x14ac:dyDescent="0.25">
      <c r="A33" s="328" t="s">
        <v>818</v>
      </c>
      <c r="B33" s="329" t="s">
        <v>819</v>
      </c>
      <c r="C33" s="330" t="s">
        <v>820</v>
      </c>
      <c r="D33" s="343"/>
      <c r="E33" s="343"/>
      <c r="F33" s="331">
        <v>1</v>
      </c>
      <c r="G33" s="331">
        <v>1</v>
      </c>
      <c r="H33" s="343"/>
      <c r="I33" s="331">
        <v>1</v>
      </c>
      <c r="J33" s="331">
        <v>1</v>
      </c>
      <c r="K33" s="331">
        <v>1</v>
      </c>
      <c r="L33" s="343"/>
      <c r="M33" s="343"/>
      <c r="N33" s="331">
        <v>1</v>
      </c>
      <c r="O33" s="343"/>
      <c r="P33" s="332"/>
      <c r="Q33" s="332"/>
      <c r="R33" s="332"/>
      <c r="S33" s="333" t="s">
        <v>768</v>
      </c>
    </row>
    <row r="34" spans="1:19" ht="49.5" customHeight="1" x14ac:dyDescent="0.25">
      <c r="A34" s="328" t="s">
        <v>821</v>
      </c>
      <c r="B34" s="329" t="s">
        <v>822</v>
      </c>
      <c r="C34" s="330" t="s">
        <v>823</v>
      </c>
      <c r="D34" s="331">
        <v>1</v>
      </c>
      <c r="E34" s="331">
        <v>1</v>
      </c>
      <c r="F34" s="331">
        <v>1</v>
      </c>
      <c r="G34" s="331">
        <v>1</v>
      </c>
      <c r="H34" s="343"/>
      <c r="I34" s="331">
        <v>1</v>
      </c>
      <c r="J34" s="331">
        <v>1</v>
      </c>
      <c r="K34" s="343"/>
      <c r="L34" s="343">
        <v>1</v>
      </c>
      <c r="M34" s="343"/>
      <c r="N34" s="331">
        <v>1</v>
      </c>
      <c r="O34" s="331">
        <v>1</v>
      </c>
      <c r="P34" s="332"/>
      <c r="Q34" s="332"/>
      <c r="R34" s="332"/>
      <c r="S34" s="333" t="s">
        <v>768</v>
      </c>
    </row>
    <row r="35" spans="1:19" ht="41.25" customHeight="1" x14ac:dyDescent="0.25">
      <c r="A35" s="328" t="s">
        <v>824</v>
      </c>
      <c r="B35" s="329" t="s">
        <v>825</v>
      </c>
      <c r="C35" s="330" t="s">
        <v>826</v>
      </c>
      <c r="D35" s="331"/>
      <c r="E35" s="331"/>
      <c r="F35" s="331"/>
      <c r="G35" s="331"/>
      <c r="H35" s="331"/>
      <c r="I35" s="331"/>
      <c r="J35" s="331"/>
      <c r="K35" s="331"/>
      <c r="L35" s="331"/>
      <c r="M35" s="331"/>
      <c r="N35" s="331"/>
      <c r="O35" s="331"/>
      <c r="P35" s="332"/>
      <c r="Q35" s="332"/>
      <c r="R35" s="332"/>
      <c r="S35" s="333" t="s">
        <v>827</v>
      </c>
    </row>
    <row r="36" spans="1:19" ht="32.25" customHeight="1" x14ac:dyDescent="0.25">
      <c r="A36" s="328" t="s">
        <v>828</v>
      </c>
      <c r="B36" s="329" t="s">
        <v>829</v>
      </c>
      <c r="C36" s="330" t="s">
        <v>830</v>
      </c>
      <c r="D36" s="331"/>
      <c r="E36" s="331"/>
      <c r="F36" s="331"/>
      <c r="G36" s="331"/>
      <c r="H36" s="331"/>
      <c r="I36" s="331"/>
      <c r="J36" s="331"/>
      <c r="K36" s="331"/>
      <c r="L36" s="331"/>
      <c r="M36" s="331"/>
      <c r="N36" s="331"/>
      <c r="O36" s="331"/>
      <c r="P36" s="332"/>
      <c r="Q36" s="332"/>
      <c r="R36" s="332"/>
      <c r="S36" s="333" t="s">
        <v>827</v>
      </c>
    </row>
    <row r="37" spans="1:19" ht="34.5" customHeight="1" x14ac:dyDescent="0.25">
      <c r="A37" s="326" t="s">
        <v>831</v>
      </c>
      <c r="B37" s="326"/>
      <c r="C37" s="326"/>
      <c r="D37" s="326"/>
      <c r="E37" s="326"/>
      <c r="F37" s="326"/>
      <c r="G37" s="326"/>
      <c r="H37" s="326"/>
      <c r="I37" s="326"/>
      <c r="J37" s="326"/>
      <c r="K37" s="326"/>
      <c r="L37" s="326"/>
      <c r="M37" s="326"/>
      <c r="N37" s="326"/>
      <c r="O37" s="326"/>
      <c r="P37" s="327">
        <f>P38+P39+P40+P41+P42</f>
        <v>213763</v>
      </c>
      <c r="Q37" s="326"/>
      <c r="R37" s="326"/>
      <c r="S37" s="12"/>
    </row>
    <row r="38" spans="1:19" ht="28.5" x14ac:dyDescent="0.3">
      <c r="A38" s="338" t="s">
        <v>832</v>
      </c>
      <c r="B38" s="337" t="s">
        <v>833</v>
      </c>
      <c r="C38" s="337" t="s">
        <v>834</v>
      </c>
      <c r="D38" s="344"/>
      <c r="E38" s="331">
        <v>1</v>
      </c>
      <c r="F38" s="344"/>
      <c r="G38" s="344"/>
      <c r="H38" s="345"/>
      <c r="I38" s="344"/>
      <c r="J38" s="344"/>
      <c r="K38" s="344"/>
      <c r="L38" s="344"/>
      <c r="M38" s="344"/>
      <c r="N38" s="344"/>
      <c r="O38" s="344"/>
      <c r="P38" s="346"/>
      <c r="Q38" s="115"/>
      <c r="R38" s="116"/>
      <c r="S38" s="347" t="s">
        <v>197</v>
      </c>
    </row>
    <row r="39" spans="1:19" ht="36.75" customHeight="1" x14ac:dyDescent="0.3">
      <c r="A39" s="338" t="s">
        <v>835</v>
      </c>
      <c r="B39" s="337" t="s">
        <v>833</v>
      </c>
      <c r="C39" s="337" t="s">
        <v>836</v>
      </c>
      <c r="D39" s="113"/>
      <c r="E39" s="344"/>
      <c r="F39" s="132"/>
      <c r="G39" s="132"/>
      <c r="H39" s="331">
        <v>1</v>
      </c>
      <c r="I39" s="113"/>
      <c r="J39" s="344"/>
      <c r="K39" s="344"/>
      <c r="L39" s="113"/>
      <c r="M39" s="344"/>
      <c r="N39" s="344"/>
      <c r="O39" s="113"/>
      <c r="P39" s="348">
        <f>'[7]Presupuesto 2022'!E126</f>
        <v>70000</v>
      </c>
      <c r="Q39" s="115"/>
      <c r="R39" s="116"/>
      <c r="S39" s="347" t="s">
        <v>197</v>
      </c>
    </row>
    <row r="40" spans="1:19" ht="28.5" x14ac:dyDescent="0.3">
      <c r="A40" s="338" t="s">
        <v>837</v>
      </c>
      <c r="B40" s="337" t="s">
        <v>833</v>
      </c>
      <c r="C40" s="337" t="s">
        <v>836</v>
      </c>
      <c r="D40" s="113"/>
      <c r="E40" s="344"/>
      <c r="F40" s="113"/>
      <c r="G40" s="344"/>
      <c r="H40" s="331">
        <v>1</v>
      </c>
      <c r="I40" s="113"/>
      <c r="J40" s="344"/>
      <c r="K40" s="344"/>
      <c r="L40" s="113"/>
      <c r="M40" s="344"/>
      <c r="N40" s="344"/>
      <c r="O40" s="113"/>
      <c r="P40" s="349"/>
      <c r="Q40" s="115"/>
      <c r="R40" s="116"/>
      <c r="S40" s="347" t="s">
        <v>197</v>
      </c>
    </row>
    <row r="41" spans="1:19" ht="28.5" x14ac:dyDescent="0.3">
      <c r="A41" s="338" t="s">
        <v>838</v>
      </c>
      <c r="B41" s="337" t="s">
        <v>833</v>
      </c>
      <c r="C41" s="337" t="s">
        <v>836</v>
      </c>
      <c r="D41" s="113"/>
      <c r="E41" s="344"/>
      <c r="F41" s="113"/>
      <c r="G41" s="344"/>
      <c r="H41" s="344"/>
      <c r="I41" s="113"/>
      <c r="J41" s="331">
        <v>1</v>
      </c>
      <c r="K41" s="344"/>
      <c r="L41" s="113"/>
      <c r="M41" s="344"/>
      <c r="N41" s="344"/>
      <c r="O41" s="113"/>
      <c r="P41" s="349"/>
      <c r="Q41" s="115"/>
      <c r="R41" s="116"/>
      <c r="S41" s="347" t="s">
        <v>197</v>
      </c>
    </row>
    <row r="42" spans="1:19" ht="28.5" x14ac:dyDescent="0.3">
      <c r="A42" s="342" t="s">
        <v>839</v>
      </c>
      <c r="B42" s="337" t="s">
        <v>840</v>
      </c>
      <c r="C42" s="337" t="s">
        <v>841</v>
      </c>
      <c r="D42" s="113"/>
      <c r="E42" s="344"/>
      <c r="F42" s="113"/>
      <c r="G42" s="344"/>
      <c r="H42" s="344"/>
      <c r="I42" s="113"/>
      <c r="J42" s="344"/>
      <c r="K42" s="344"/>
      <c r="L42" s="113"/>
      <c r="M42" s="344"/>
      <c r="N42" s="331">
        <v>3</v>
      </c>
      <c r="O42" s="331">
        <v>1</v>
      </c>
      <c r="P42" s="348">
        <f>'[7]Presupuesto 2022'!E131</f>
        <v>143763</v>
      </c>
      <c r="Q42" s="115"/>
      <c r="R42" s="116"/>
      <c r="S42" s="347" t="s">
        <v>197</v>
      </c>
    </row>
    <row r="43" spans="1:19" ht="42.75" customHeight="1" x14ac:dyDescent="0.25">
      <c r="A43" s="326" t="s">
        <v>842</v>
      </c>
      <c r="B43" s="326"/>
      <c r="C43" s="326"/>
      <c r="D43" s="326"/>
      <c r="E43" s="326"/>
      <c r="F43" s="326"/>
      <c r="G43" s="326"/>
      <c r="H43" s="326"/>
      <c r="I43" s="326"/>
      <c r="J43" s="326"/>
      <c r="K43" s="326"/>
      <c r="L43" s="326"/>
      <c r="M43" s="326"/>
      <c r="N43" s="326"/>
      <c r="O43" s="326"/>
      <c r="P43" s="327">
        <f>P45+P46+P47+P48</f>
        <v>420000</v>
      </c>
      <c r="Q43" s="350"/>
      <c r="R43" s="326"/>
      <c r="S43" s="12"/>
    </row>
    <row r="44" spans="1:19" s="320" customFormat="1" ht="19.5" customHeight="1" x14ac:dyDescent="0.25">
      <c r="A44" s="351" t="s">
        <v>843</v>
      </c>
      <c r="B44" s="351"/>
      <c r="C44" s="351"/>
      <c r="D44" s="351"/>
      <c r="E44" s="351"/>
      <c r="F44" s="351"/>
      <c r="G44" s="351"/>
      <c r="H44" s="351"/>
      <c r="I44" s="351"/>
      <c r="J44" s="351"/>
      <c r="K44" s="351"/>
      <c r="L44" s="351"/>
      <c r="M44" s="351"/>
      <c r="N44" s="351"/>
      <c r="O44" s="351"/>
      <c r="P44" s="352">
        <f>P46+P47+P48+P49</f>
        <v>646515</v>
      </c>
      <c r="Q44" s="353"/>
      <c r="R44" s="351"/>
      <c r="S44" s="354"/>
    </row>
    <row r="45" spans="1:19" ht="28.5" x14ac:dyDescent="0.3">
      <c r="A45" s="337" t="s">
        <v>844</v>
      </c>
      <c r="B45" s="337" t="s">
        <v>845</v>
      </c>
      <c r="C45" s="337" t="s">
        <v>846</v>
      </c>
      <c r="D45" s="331">
        <v>3</v>
      </c>
      <c r="E45" s="344"/>
      <c r="F45" s="113"/>
      <c r="G45" s="344"/>
      <c r="H45" s="344"/>
      <c r="I45" s="113"/>
      <c r="J45" s="344"/>
      <c r="K45" s="344"/>
      <c r="L45" s="113"/>
      <c r="M45" s="344"/>
      <c r="N45" s="344"/>
      <c r="O45" s="113"/>
      <c r="P45" s="349"/>
      <c r="Q45" s="115"/>
      <c r="R45" s="116"/>
      <c r="S45" s="355" t="s">
        <v>847</v>
      </c>
    </row>
    <row r="46" spans="1:19" ht="28.5" x14ac:dyDescent="0.3">
      <c r="A46" s="342" t="s">
        <v>848</v>
      </c>
      <c r="B46" s="356" t="s">
        <v>849</v>
      </c>
      <c r="C46" s="356" t="s">
        <v>850</v>
      </c>
      <c r="D46" s="331"/>
      <c r="E46" s="331"/>
      <c r="F46" s="331"/>
      <c r="G46" s="331"/>
      <c r="H46" s="331"/>
      <c r="I46" s="331"/>
      <c r="J46" s="331"/>
      <c r="K46" s="331"/>
      <c r="L46" s="331"/>
      <c r="M46" s="331"/>
      <c r="N46" s="331"/>
      <c r="O46" s="331"/>
      <c r="P46" s="348">
        <v>120000</v>
      </c>
      <c r="Q46" s="357"/>
      <c r="R46" s="357"/>
      <c r="S46" s="355" t="s">
        <v>851</v>
      </c>
    </row>
    <row r="47" spans="1:19" ht="28.5" x14ac:dyDescent="0.3">
      <c r="A47" s="329" t="s">
        <v>852</v>
      </c>
      <c r="B47" s="329" t="s">
        <v>853</v>
      </c>
      <c r="C47" s="329" t="s">
        <v>854</v>
      </c>
      <c r="D47" s="343"/>
      <c r="E47" s="343"/>
      <c r="F47" s="331"/>
      <c r="G47" s="343"/>
      <c r="H47" s="343"/>
      <c r="I47" s="343"/>
      <c r="J47" s="343"/>
      <c r="K47" s="334"/>
      <c r="L47" s="331"/>
      <c r="M47" s="334"/>
      <c r="N47" s="334"/>
      <c r="O47" s="334"/>
      <c r="P47" s="348">
        <v>200000</v>
      </c>
      <c r="Q47" s="358"/>
      <c r="R47" s="358"/>
      <c r="S47" s="347" t="s">
        <v>197</v>
      </c>
    </row>
    <row r="48" spans="1:19" ht="28.5" x14ac:dyDescent="0.3">
      <c r="A48" s="330" t="s">
        <v>855</v>
      </c>
      <c r="B48" s="329" t="s">
        <v>856</v>
      </c>
      <c r="C48" s="359" t="s">
        <v>857</v>
      </c>
      <c r="D48" s="132"/>
      <c r="E48" s="132"/>
      <c r="F48" s="132"/>
      <c r="G48" s="132"/>
      <c r="H48" s="132"/>
      <c r="I48" s="132"/>
      <c r="J48" s="132"/>
      <c r="K48" s="132"/>
      <c r="L48" s="132"/>
      <c r="M48" s="331"/>
      <c r="N48" s="132"/>
      <c r="O48" s="132"/>
      <c r="P48" s="348">
        <f>'[7]Presupuesto 2022'!E151</f>
        <v>100000</v>
      </c>
      <c r="Q48" s="358"/>
      <c r="R48" s="358"/>
      <c r="S48" s="355" t="s">
        <v>851</v>
      </c>
    </row>
    <row r="49" spans="1:19" ht="28.5" x14ac:dyDescent="0.3">
      <c r="A49" s="330" t="s">
        <v>858</v>
      </c>
      <c r="B49" s="329" t="s">
        <v>859</v>
      </c>
      <c r="C49" s="359" t="s">
        <v>860</v>
      </c>
      <c r="D49" s="132"/>
      <c r="E49" s="132"/>
      <c r="F49" s="132"/>
      <c r="G49" s="132"/>
      <c r="H49" s="132"/>
      <c r="I49" s="132"/>
      <c r="J49" s="132"/>
      <c r="K49" s="132"/>
      <c r="L49" s="132"/>
      <c r="M49" s="331"/>
      <c r="N49" s="132"/>
      <c r="O49" s="132"/>
      <c r="P49" s="348">
        <v>226515</v>
      </c>
      <c r="Q49" s="349"/>
      <c r="R49" s="360"/>
      <c r="S49" s="355"/>
    </row>
    <row r="50" spans="1:19" ht="31.5" customHeight="1" x14ac:dyDescent="0.25">
      <c r="A50" s="341" t="s">
        <v>861</v>
      </c>
      <c r="B50" s="329" t="s">
        <v>862</v>
      </c>
      <c r="C50" s="330" t="s">
        <v>863</v>
      </c>
      <c r="D50" s="334"/>
      <c r="E50" s="331">
        <v>2</v>
      </c>
      <c r="F50" s="335"/>
      <c r="G50" s="335"/>
      <c r="H50" s="331">
        <v>3</v>
      </c>
      <c r="I50" s="335"/>
      <c r="J50" s="335"/>
      <c r="K50" s="331">
        <v>1</v>
      </c>
      <c r="L50" s="334"/>
      <c r="M50" s="334"/>
      <c r="N50" s="343"/>
      <c r="O50" s="334"/>
      <c r="P50" s="332">
        <f>'[7]Presupuesto 2022'!E166</f>
        <v>300000</v>
      </c>
      <c r="Q50" s="332"/>
      <c r="R50" s="332"/>
      <c r="S50" s="333" t="s">
        <v>768</v>
      </c>
    </row>
    <row r="51" spans="1:19" ht="78.75" customHeight="1" x14ac:dyDescent="0.25">
      <c r="A51" s="330" t="s">
        <v>864</v>
      </c>
      <c r="B51" s="329" t="s">
        <v>865</v>
      </c>
      <c r="C51" s="330" t="s">
        <v>866</v>
      </c>
      <c r="D51" s="334"/>
      <c r="E51" s="331">
        <v>3</v>
      </c>
      <c r="F51" s="335"/>
      <c r="G51" s="335"/>
      <c r="H51" s="331">
        <v>2</v>
      </c>
      <c r="I51" s="334"/>
      <c r="J51" s="334"/>
      <c r="K51" s="331">
        <v>3</v>
      </c>
      <c r="L51" s="334"/>
      <c r="M51" s="334"/>
      <c r="N51" s="331">
        <v>2</v>
      </c>
      <c r="O51" s="334"/>
      <c r="P51" s="332">
        <f>'[7]Presupuesto 2022'!E171</f>
        <v>375000</v>
      </c>
      <c r="Q51" s="332"/>
      <c r="R51" s="332"/>
      <c r="S51" s="333" t="s">
        <v>768</v>
      </c>
    </row>
    <row r="52" spans="1:19" ht="39.75" customHeight="1" x14ac:dyDescent="0.25">
      <c r="A52" s="329" t="s">
        <v>867</v>
      </c>
      <c r="B52" s="329" t="s">
        <v>868</v>
      </c>
      <c r="C52" s="330" t="s">
        <v>869</v>
      </c>
      <c r="D52" s="331">
        <v>2</v>
      </c>
      <c r="E52" s="336"/>
      <c r="F52" s="336"/>
      <c r="G52" s="336"/>
      <c r="H52" s="343"/>
      <c r="I52" s="331">
        <v>2</v>
      </c>
      <c r="J52" s="343"/>
      <c r="K52" s="343"/>
      <c r="L52" s="343"/>
      <c r="M52" s="343"/>
      <c r="N52" s="343"/>
      <c r="O52" s="343"/>
      <c r="P52" s="332">
        <f>'[7]Presupuesto 2022'!E177</f>
        <v>126350</v>
      </c>
      <c r="Q52" s="332"/>
      <c r="R52" s="332"/>
      <c r="S52" s="333" t="s">
        <v>768</v>
      </c>
    </row>
    <row r="53" spans="1:19" ht="47.25" customHeight="1" x14ac:dyDescent="0.25">
      <c r="A53" s="329" t="s">
        <v>870</v>
      </c>
      <c r="B53" s="329" t="s">
        <v>871</v>
      </c>
      <c r="C53" s="330" t="s">
        <v>872</v>
      </c>
      <c r="D53" s="331">
        <v>2</v>
      </c>
      <c r="E53" s="335"/>
      <c r="F53" s="335"/>
      <c r="G53" s="335"/>
      <c r="H53" s="334"/>
      <c r="I53" s="334"/>
      <c r="J53" s="334"/>
      <c r="K53" s="334"/>
      <c r="L53" s="334"/>
      <c r="M53" s="334"/>
      <c r="N53" s="334"/>
      <c r="O53" s="334"/>
      <c r="P53" s="332"/>
      <c r="Q53" s="332"/>
      <c r="R53" s="332"/>
      <c r="S53" s="361" t="s">
        <v>873</v>
      </c>
    </row>
    <row r="54" spans="1:19" s="320" customFormat="1" ht="39" customHeight="1" x14ac:dyDescent="0.25">
      <c r="A54" s="351" t="s">
        <v>874</v>
      </c>
      <c r="B54" s="351" t="s">
        <v>875</v>
      </c>
      <c r="C54" s="351" t="s">
        <v>483</v>
      </c>
      <c r="D54" s="351"/>
      <c r="E54" s="351"/>
      <c r="F54" s="351"/>
      <c r="G54" s="351"/>
      <c r="H54" s="351">
        <v>10</v>
      </c>
      <c r="I54" s="351"/>
      <c r="J54" s="351"/>
      <c r="K54" s="351"/>
      <c r="L54" s="351"/>
      <c r="M54" s="351">
        <v>10</v>
      </c>
      <c r="N54" s="351"/>
      <c r="O54" s="351"/>
      <c r="P54" s="351"/>
      <c r="Q54" s="351"/>
      <c r="R54" s="351"/>
      <c r="S54" s="354" t="s">
        <v>873</v>
      </c>
    </row>
    <row r="55" spans="1:19" ht="33.75" customHeight="1" x14ac:dyDescent="0.25">
      <c r="A55" s="337" t="s">
        <v>876</v>
      </c>
      <c r="B55" s="337" t="s">
        <v>877</v>
      </c>
      <c r="C55" s="338" t="s">
        <v>872</v>
      </c>
      <c r="D55" s="331">
        <v>1</v>
      </c>
      <c r="E55" s="334"/>
      <c r="F55" s="335"/>
      <c r="G55" s="335"/>
      <c r="H55" s="334"/>
      <c r="I55" s="334"/>
      <c r="J55" s="334"/>
      <c r="K55" s="334"/>
      <c r="L55" s="334"/>
      <c r="M55" s="334"/>
      <c r="N55" s="331">
        <v>1</v>
      </c>
      <c r="O55" s="334"/>
      <c r="P55" s="332"/>
      <c r="Q55" s="332"/>
      <c r="R55" s="332"/>
      <c r="S55" s="361" t="s">
        <v>873</v>
      </c>
    </row>
    <row r="56" spans="1:19" ht="39" customHeight="1" x14ac:dyDescent="0.25">
      <c r="A56" s="337" t="s">
        <v>878</v>
      </c>
      <c r="B56" s="337" t="s">
        <v>875</v>
      </c>
      <c r="C56" s="338" t="s">
        <v>872</v>
      </c>
      <c r="D56" s="334"/>
      <c r="E56" s="331">
        <v>1</v>
      </c>
      <c r="F56" s="335"/>
      <c r="G56" s="335"/>
      <c r="H56" s="334"/>
      <c r="I56" s="331">
        <v>1</v>
      </c>
      <c r="J56" s="334"/>
      <c r="K56" s="334"/>
      <c r="L56" s="334"/>
      <c r="M56" s="334"/>
      <c r="N56" s="334"/>
      <c r="O56" s="334"/>
      <c r="P56" s="332"/>
      <c r="Q56" s="332"/>
      <c r="R56" s="332"/>
      <c r="S56" s="361" t="s">
        <v>873</v>
      </c>
    </row>
    <row r="57" spans="1:19" ht="31.5" customHeight="1" x14ac:dyDescent="0.25">
      <c r="A57" s="337" t="s">
        <v>879</v>
      </c>
      <c r="B57" s="337" t="s">
        <v>875</v>
      </c>
      <c r="C57" s="338" t="s">
        <v>872</v>
      </c>
      <c r="D57" s="334"/>
      <c r="E57" s="334"/>
      <c r="F57" s="331">
        <v>1</v>
      </c>
      <c r="G57" s="335"/>
      <c r="H57" s="334"/>
      <c r="I57" s="334"/>
      <c r="J57" s="334"/>
      <c r="K57" s="331">
        <v>1</v>
      </c>
      <c r="L57" s="334"/>
      <c r="M57" s="334"/>
      <c r="N57" s="334"/>
      <c r="O57" s="334"/>
      <c r="P57" s="332"/>
      <c r="Q57" s="332"/>
      <c r="R57" s="332"/>
      <c r="S57" s="361" t="s">
        <v>873</v>
      </c>
    </row>
    <row r="58" spans="1:19" ht="28.5" x14ac:dyDescent="0.25">
      <c r="A58" s="362" t="s">
        <v>880</v>
      </c>
      <c r="B58" s="337" t="s">
        <v>875</v>
      </c>
      <c r="C58" s="338" t="s">
        <v>872</v>
      </c>
      <c r="D58" s="334"/>
      <c r="E58" s="334"/>
      <c r="F58" s="335"/>
      <c r="G58" s="331">
        <v>1</v>
      </c>
      <c r="H58" s="334"/>
      <c r="I58" s="334"/>
      <c r="J58" s="334"/>
      <c r="K58" s="334"/>
      <c r="L58" s="331">
        <v>1</v>
      </c>
      <c r="M58" s="334"/>
      <c r="N58" s="334"/>
      <c r="O58" s="334"/>
      <c r="P58" s="332"/>
      <c r="Q58" s="332"/>
      <c r="R58" s="332"/>
      <c r="S58" s="361" t="s">
        <v>873</v>
      </c>
    </row>
    <row r="59" spans="1:19" ht="33.75" customHeight="1" x14ac:dyDescent="0.25">
      <c r="A59" s="337" t="s">
        <v>881</v>
      </c>
      <c r="B59" s="337" t="s">
        <v>875</v>
      </c>
      <c r="C59" s="338" t="s">
        <v>882</v>
      </c>
      <c r="D59" s="334"/>
      <c r="E59" s="334"/>
      <c r="F59" s="335"/>
      <c r="G59" s="335"/>
      <c r="H59" s="331">
        <v>1</v>
      </c>
      <c r="I59" s="334"/>
      <c r="J59" s="334"/>
      <c r="K59" s="334"/>
      <c r="L59" s="334"/>
      <c r="M59" s="334"/>
      <c r="N59" s="334"/>
      <c r="O59" s="334"/>
      <c r="P59" s="332"/>
      <c r="Q59" s="332"/>
      <c r="R59" s="332"/>
      <c r="S59" s="361" t="s">
        <v>873</v>
      </c>
    </row>
    <row r="60" spans="1:19" ht="33" customHeight="1" x14ac:dyDescent="0.25">
      <c r="A60" s="337" t="s">
        <v>883</v>
      </c>
      <c r="B60" s="337" t="s">
        <v>875</v>
      </c>
      <c r="C60" s="338" t="s">
        <v>85</v>
      </c>
      <c r="D60" s="334"/>
      <c r="E60" s="334"/>
      <c r="F60" s="335"/>
      <c r="G60" s="331">
        <v>1</v>
      </c>
      <c r="H60" s="334"/>
      <c r="I60" s="331">
        <v>1</v>
      </c>
      <c r="J60" s="334"/>
      <c r="K60" s="334"/>
      <c r="L60" s="331">
        <v>1</v>
      </c>
      <c r="M60" s="334"/>
      <c r="N60" s="334"/>
      <c r="O60" s="334"/>
      <c r="P60" s="332"/>
      <c r="Q60" s="332"/>
      <c r="R60" s="332"/>
      <c r="S60" s="361" t="s">
        <v>873</v>
      </c>
    </row>
    <row r="61" spans="1:19" ht="38.25" customHeight="1" x14ac:dyDescent="0.25">
      <c r="A61" s="337" t="s">
        <v>884</v>
      </c>
      <c r="B61" s="337" t="s">
        <v>875</v>
      </c>
      <c r="C61" s="338" t="s">
        <v>872</v>
      </c>
      <c r="D61" s="334"/>
      <c r="E61" s="334"/>
      <c r="F61" s="335"/>
      <c r="G61" s="335"/>
      <c r="H61" s="331">
        <v>1</v>
      </c>
      <c r="I61" s="334"/>
      <c r="J61" s="331">
        <v>1</v>
      </c>
      <c r="K61" s="334"/>
      <c r="L61" s="334"/>
      <c r="M61" s="334"/>
      <c r="N61" s="334"/>
      <c r="O61" s="334"/>
      <c r="P61" s="332"/>
      <c r="Q61" s="332"/>
      <c r="R61" s="332"/>
      <c r="S61" s="361" t="s">
        <v>873</v>
      </c>
    </row>
    <row r="62" spans="1:19" ht="38.25" customHeight="1" x14ac:dyDescent="0.25">
      <c r="A62" s="337" t="s">
        <v>885</v>
      </c>
      <c r="B62" s="337" t="s">
        <v>875</v>
      </c>
      <c r="C62" s="338" t="s">
        <v>85</v>
      </c>
      <c r="D62" s="334"/>
      <c r="E62" s="334"/>
      <c r="F62" s="335"/>
      <c r="G62" s="331">
        <v>1</v>
      </c>
      <c r="H62" s="334"/>
      <c r="I62" s="334"/>
      <c r="J62" s="334"/>
      <c r="K62" s="331">
        <v>1</v>
      </c>
      <c r="L62" s="334"/>
      <c r="M62" s="331">
        <v>1</v>
      </c>
      <c r="N62" s="334"/>
      <c r="O62" s="334"/>
      <c r="P62" s="332"/>
      <c r="Q62" s="332"/>
      <c r="R62" s="332"/>
      <c r="S62" s="361" t="s">
        <v>873</v>
      </c>
    </row>
    <row r="63" spans="1:19" ht="35.25" customHeight="1" x14ac:dyDescent="0.25">
      <c r="A63" s="337" t="s">
        <v>886</v>
      </c>
      <c r="B63" s="337" t="s">
        <v>875</v>
      </c>
      <c r="C63" s="338" t="s">
        <v>872</v>
      </c>
      <c r="D63" s="334"/>
      <c r="E63" s="334"/>
      <c r="F63" s="331">
        <v>1</v>
      </c>
      <c r="G63" s="335"/>
      <c r="H63" s="334"/>
      <c r="I63" s="331">
        <v>1</v>
      </c>
      <c r="J63" s="334"/>
      <c r="K63" s="334"/>
      <c r="L63" s="331">
        <v>1</v>
      </c>
      <c r="M63" s="334"/>
      <c r="N63" s="334"/>
      <c r="O63" s="334"/>
      <c r="P63" s="332"/>
      <c r="Q63" s="332"/>
      <c r="R63" s="332"/>
      <c r="S63" s="361" t="s">
        <v>873</v>
      </c>
    </row>
    <row r="64" spans="1:19" ht="28.5" x14ac:dyDescent="0.25">
      <c r="A64" s="337" t="s">
        <v>887</v>
      </c>
      <c r="B64" s="337" t="s">
        <v>875</v>
      </c>
      <c r="C64" s="338" t="s">
        <v>888</v>
      </c>
      <c r="D64" s="334"/>
      <c r="E64" s="334"/>
      <c r="F64" s="335"/>
      <c r="G64" s="335"/>
      <c r="H64" s="334"/>
      <c r="I64" s="334"/>
      <c r="J64" s="334"/>
      <c r="K64" s="334"/>
      <c r="L64" s="334"/>
      <c r="M64" s="331">
        <v>1</v>
      </c>
      <c r="N64" s="334"/>
      <c r="O64" s="334"/>
      <c r="P64" s="332"/>
      <c r="Q64" s="332"/>
      <c r="R64" s="332"/>
      <c r="S64" s="361" t="s">
        <v>873</v>
      </c>
    </row>
    <row r="65" spans="1:19" ht="28.5" x14ac:dyDescent="0.25">
      <c r="A65" s="337" t="s">
        <v>889</v>
      </c>
      <c r="B65" s="337" t="s">
        <v>875</v>
      </c>
      <c r="C65" s="338" t="s">
        <v>872</v>
      </c>
      <c r="D65" s="334"/>
      <c r="E65" s="334"/>
      <c r="F65" s="335"/>
      <c r="G65" s="331">
        <v>1</v>
      </c>
      <c r="H65" s="334"/>
      <c r="I65" s="334"/>
      <c r="J65" s="334"/>
      <c r="K65" s="334"/>
      <c r="L65" s="334"/>
      <c r="M65" s="334"/>
      <c r="N65" s="331">
        <v>1</v>
      </c>
      <c r="O65" s="334"/>
      <c r="P65" s="332"/>
      <c r="Q65" s="332"/>
      <c r="R65" s="332"/>
      <c r="S65" s="361" t="s">
        <v>873</v>
      </c>
    </row>
    <row r="66" spans="1:19" ht="15.75" thickBot="1" x14ac:dyDescent="0.3">
      <c r="A66" s="37"/>
      <c r="B66" s="37"/>
      <c r="C66" s="37"/>
      <c r="D66" s="37"/>
      <c r="E66" s="37"/>
      <c r="F66" s="37"/>
      <c r="G66" s="37"/>
      <c r="H66" s="37"/>
      <c r="I66" s="37"/>
      <c r="J66" s="37"/>
      <c r="K66" s="37"/>
      <c r="L66" s="37"/>
      <c r="M66" s="37"/>
      <c r="N66" s="37"/>
      <c r="O66" s="37"/>
      <c r="P66" s="363">
        <f>P11+P27+P37+P44+P54</f>
        <v>1760293</v>
      </c>
      <c r="Q66" s="37"/>
      <c r="R66" s="37"/>
      <c r="S66" s="37"/>
    </row>
    <row r="67" spans="1:19" x14ac:dyDescent="0.25">
      <c r="A67" s="364"/>
      <c r="B67" s="364"/>
      <c r="C67" s="364"/>
      <c r="D67" s="364"/>
      <c r="E67" s="364"/>
      <c r="F67" s="364"/>
      <c r="G67" s="364"/>
      <c r="H67" s="364"/>
      <c r="I67" s="364"/>
      <c r="J67" s="364"/>
      <c r="K67" s="364"/>
      <c r="L67" s="364"/>
      <c r="M67" s="364"/>
      <c r="N67" s="364"/>
      <c r="O67" s="364"/>
      <c r="P67" s="83"/>
      <c r="Q67" s="364"/>
      <c r="R67" s="364"/>
      <c r="S67" s="364"/>
    </row>
    <row r="68" spans="1:19" x14ac:dyDescent="0.25">
      <c r="P68" s="83"/>
    </row>
    <row r="69" spans="1:19" x14ac:dyDescent="0.25">
      <c r="P69" s="365"/>
    </row>
  </sheetData>
  <mergeCells count="13">
    <mergeCell ref="M8:O8"/>
    <mergeCell ref="P8:R8"/>
    <mergeCell ref="S8:S9"/>
    <mergeCell ref="A1:S1"/>
    <mergeCell ref="A2:S2"/>
    <mergeCell ref="A3:S3"/>
    <mergeCell ref="A4:C4"/>
    <mergeCell ref="A8:A9"/>
    <mergeCell ref="B8:B9"/>
    <mergeCell ref="C8:C9"/>
    <mergeCell ref="D8:F8"/>
    <mergeCell ref="G8:I8"/>
    <mergeCell ref="J8:L8"/>
  </mergeCells>
  <pageMargins left="0.70866141732283472" right="0.70866141732283472" top="0.74803149606299213" bottom="0.74803149606299213" header="0.31496062992125984" footer="0.31496062992125984"/>
  <pageSetup paperSize="7"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90" zoomScaleNormal="90" zoomScaleSheetLayoutView="110" workbookViewId="0">
      <selection activeCell="P48" sqref="P48"/>
    </sheetView>
  </sheetViews>
  <sheetFormatPr baseColWidth="10" defaultRowHeight="15" x14ac:dyDescent="0.25"/>
  <cols>
    <col min="1" max="1" width="44.28515625" style="366" customWidth="1"/>
    <col min="2" max="2" width="34" style="367" customWidth="1"/>
    <col min="3" max="3" width="16.7109375" customWidth="1"/>
    <col min="4" max="4" width="4.7109375" style="149" customWidth="1"/>
    <col min="5" max="5" width="3.5703125" style="149" customWidth="1"/>
    <col min="6" max="6" width="4.7109375" style="149" customWidth="1"/>
    <col min="7" max="7" width="3.85546875" style="149" customWidth="1"/>
    <col min="8" max="8" width="4.28515625" style="149" bestFit="1" customWidth="1"/>
    <col min="9" max="9" width="3.85546875" style="149" customWidth="1"/>
    <col min="10" max="10" width="3.28515625" style="149" customWidth="1"/>
    <col min="11" max="12" width="3.7109375" style="149" bestFit="1" customWidth="1"/>
    <col min="13" max="13" width="3.7109375" style="149" customWidth="1"/>
    <col min="14" max="14" width="4.28515625" style="149" customWidth="1"/>
    <col min="15" max="15" width="3.28515625" style="149" bestFit="1" customWidth="1"/>
    <col min="16" max="16" width="16.42578125" style="368" customWidth="1"/>
    <col min="17" max="17" width="8.7109375" bestFit="1" customWidth="1"/>
    <col min="18" max="18" width="9.42578125" bestFit="1" customWidth="1"/>
    <col min="19" max="19" width="15.5703125" style="148" customWidth="1"/>
    <col min="257" max="257" width="44.28515625" customWidth="1"/>
    <col min="258" max="258" width="34" customWidth="1"/>
    <col min="259" max="259" width="16.7109375" customWidth="1"/>
    <col min="260" max="260" width="4.7109375" customWidth="1"/>
    <col min="261" max="261" width="3.5703125" customWidth="1"/>
    <col min="262" max="262" width="4.7109375" customWidth="1"/>
    <col min="263" max="263" width="3.85546875" customWidth="1"/>
    <col min="264" max="264" width="4.28515625" bestFit="1" customWidth="1"/>
    <col min="265" max="265" width="3.85546875" customWidth="1"/>
    <col min="266" max="266" width="3.28515625" customWidth="1"/>
    <col min="267" max="268" width="3.7109375" bestFit="1" customWidth="1"/>
    <col min="269" max="269" width="3.7109375" customWidth="1"/>
    <col min="270" max="270" width="4.28515625" customWidth="1"/>
    <col min="271" max="271" width="3.28515625" bestFit="1" customWidth="1"/>
    <col min="272" max="272" width="16.42578125" customWidth="1"/>
    <col min="273" max="273" width="8.7109375" bestFit="1" customWidth="1"/>
    <col min="274" max="274" width="9.42578125" bestFit="1" customWidth="1"/>
    <col min="275" max="275" width="15.5703125" customWidth="1"/>
    <col min="513" max="513" width="44.28515625" customWidth="1"/>
    <col min="514" max="514" width="34" customWidth="1"/>
    <col min="515" max="515" width="16.7109375" customWidth="1"/>
    <col min="516" max="516" width="4.7109375" customWidth="1"/>
    <col min="517" max="517" width="3.5703125" customWidth="1"/>
    <col min="518" max="518" width="4.7109375" customWidth="1"/>
    <col min="519" max="519" width="3.85546875" customWidth="1"/>
    <col min="520" max="520" width="4.28515625" bestFit="1" customWidth="1"/>
    <col min="521" max="521" width="3.85546875" customWidth="1"/>
    <col min="522" max="522" width="3.28515625" customWidth="1"/>
    <col min="523" max="524" width="3.7109375" bestFit="1" customWidth="1"/>
    <col min="525" max="525" width="3.7109375" customWidth="1"/>
    <col min="526" max="526" width="4.28515625" customWidth="1"/>
    <col min="527" max="527" width="3.28515625" bestFit="1" customWidth="1"/>
    <col min="528" max="528" width="16.42578125" customWidth="1"/>
    <col min="529" max="529" width="8.7109375" bestFit="1" customWidth="1"/>
    <col min="530" max="530" width="9.42578125" bestFit="1" customWidth="1"/>
    <col min="531" max="531" width="15.5703125" customWidth="1"/>
    <col min="769" max="769" width="44.28515625" customWidth="1"/>
    <col min="770" max="770" width="34" customWidth="1"/>
    <col min="771" max="771" width="16.7109375" customWidth="1"/>
    <col min="772" max="772" width="4.7109375" customWidth="1"/>
    <col min="773" max="773" width="3.5703125" customWidth="1"/>
    <col min="774" max="774" width="4.7109375" customWidth="1"/>
    <col min="775" max="775" width="3.85546875" customWidth="1"/>
    <col min="776" max="776" width="4.28515625" bestFit="1" customWidth="1"/>
    <col min="777" max="777" width="3.85546875" customWidth="1"/>
    <col min="778" max="778" width="3.28515625" customWidth="1"/>
    <col min="779" max="780" width="3.7109375" bestFit="1" customWidth="1"/>
    <col min="781" max="781" width="3.7109375" customWidth="1"/>
    <col min="782" max="782" width="4.28515625" customWidth="1"/>
    <col min="783" max="783" width="3.28515625" bestFit="1" customWidth="1"/>
    <col min="784" max="784" width="16.42578125" customWidth="1"/>
    <col min="785" max="785" width="8.7109375" bestFit="1" customWidth="1"/>
    <col min="786" max="786" width="9.42578125" bestFit="1" customWidth="1"/>
    <col min="787" max="787" width="15.5703125" customWidth="1"/>
    <col min="1025" max="1025" width="44.28515625" customWidth="1"/>
    <col min="1026" max="1026" width="34" customWidth="1"/>
    <col min="1027" max="1027" width="16.7109375" customWidth="1"/>
    <col min="1028" max="1028" width="4.7109375" customWidth="1"/>
    <col min="1029" max="1029" width="3.5703125" customWidth="1"/>
    <col min="1030" max="1030" width="4.7109375" customWidth="1"/>
    <col min="1031" max="1031" width="3.85546875" customWidth="1"/>
    <col min="1032" max="1032" width="4.28515625" bestFit="1" customWidth="1"/>
    <col min="1033" max="1033" width="3.85546875" customWidth="1"/>
    <col min="1034" max="1034" width="3.28515625" customWidth="1"/>
    <col min="1035" max="1036" width="3.7109375" bestFit="1" customWidth="1"/>
    <col min="1037" max="1037" width="3.7109375" customWidth="1"/>
    <col min="1038" max="1038" width="4.28515625" customWidth="1"/>
    <col min="1039" max="1039" width="3.28515625" bestFit="1" customWidth="1"/>
    <col min="1040" max="1040" width="16.42578125" customWidth="1"/>
    <col min="1041" max="1041" width="8.7109375" bestFit="1" customWidth="1"/>
    <col min="1042" max="1042" width="9.42578125" bestFit="1" customWidth="1"/>
    <col min="1043" max="1043" width="15.5703125" customWidth="1"/>
    <col min="1281" max="1281" width="44.28515625" customWidth="1"/>
    <col min="1282" max="1282" width="34" customWidth="1"/>
    <col min="1283" max="1283" width="16.7109375" customWidth="1"/>
    <col min="1284" max="1284" width="4.7109375" customWidth="1"/>
    <col min="1285" max="1285" width="3.5703125" customWidth="1"/>
    <col min="1286" max="1286" width="4.7109375" customWidth="1"/>
    <col min="1287" max="1287" width="3.85546875" customWidth="1"/>
    <col min="1288" max="1288" width="4.28515625" bestFit="1" customWidth="1"/>
    <col min="1289" max="1289" width="3.85546875" customWidth="1"/>
    <col min="1290" max="1290" width="3.28515625" customWidth="1"/>
    <col min="1291" max="1292" width="3.7109375" bestFit="1" customWidth="1"/>
    <col min="1293" max="1293" width="3.7109375" customWidth="1"/>
    <col min="1294" max="1294" width="4.28515625" customWidth="1"/>
    <col min="1295" max="1295" width="3.28515625" bestFit="1" customWidth="1"/>
    <col min="1296" max="1296" width="16.42578125" customWidth="1"/>
    <col min="1297" max="1297" width="8.7109375" bestFit="1" customWidth="1"/>
    <col min="1298" max="1298" width="9.42578125" bestFit="1" customWidth="1"/>
    <col min="1299" max="1299" width="15.5703125" customWidth="1"/>
    <col min="1537" max="1537" width="44.28515625" customWidth="1"/>
    <col min="1538" max="1538" width="34" customWidth="1"/>
    <col min="1539" max="1539" width="16.7109375" customWidth="1"/>
    <col min="1540" max="1540" width="4.7109375" customWidth="1"/>
    <col min="1541" max="1541" width="3.5703125" customWidth="1"/>
    <col min="1542" max="1542" width="4.7109375" customWidth="1"/>
    <col min="1543" max="1543" width="3.85546875" customWidth="1"/>
    <col min="1544" max="1544" width="4.28515625" bestFit="1" customWidth="1"/>
    <col min="1545" max="1545" width="3.85546875" customWidth="1"/>
    <col min="1546" max="1546" width="3.28515625" customWidth="1"/>
    <col min="1547" max="1548" width="3.7109375" bestFit="1" customWidth="1"/>
    <col min="1549" max="1549" width="3.7109375" customWidth="1"/>
    <col min="1550" max="1550" width="4.28515625" customWidth="1"/>
    <col min="1551" max="1551" width="3.28515625" bestFit="1" customWidth="1"/>
    <col min="1552" max="1552" width="16.42578125" customWidth="1"/>
    <col min="1553" max="1553" width="8.7109375" bestFit="1" customWidth="1"/>
    <col min="1554" max="1554" width="9.42578125" bestFit="1" customWidth="1"/>
    <col min="1555" max="1555" width="15.5703125" customWidth="1"/>
    <col min="1793" max="1793" width="44.28515625" customWidth="1"/>
    <col min="1794" max="1794" width="34" customWidth="1"/>
    <col min="1795" max="1795" width="16.7109375" customWidth="1"/>
    <col min="1796" max="1796" width="4.7109375" customWidth="1"/>
    <col min="1797" max="1797" width="3.5703125" customWidth="1"/>
    <col min="1798" max="1798" width="4.7109375" customWidth="1"/>
    <col min="1799" max="1799" width="3.85546875" customWidth="1"/>
    <col min="1800" max="1800" width="4.28515625" bestFit="1" customWidth="1"/>
    <col min="1801" max="1801" width="3.85546875" customWidth="1"/>
    <col min="1802" max="1802" width="3.28515625" customWidth="1"/>
    <col min="1803" max="1804" width="3.7109375" bestFit="1" customWidth="1"/>
    <col min="1805" max="1805" width="3.7109375" customWidth="1"/>
    <col min="1806" max="1806" width="4.28515625" customWidth="1"/>
    <col min="1807" max="1807" width="3.28515625" bestFit="1" customWidth="1"/>
    <col min="1808" max="1808" width="16.42578125" customWidth="1"/>
    <col min="1809" max="1809" width="8.7109375" bestFit="1" customWidth="1"/>
    <col min="1810" max="1810" width="9.42578125" bestFit="1" customWidth="1"/>
    <col min="1811" max="1811" width="15.5703125" customWidth="1"/>
    <col min="2049" max="2049" width="44.28515625" customWidth="1"/>
    <col min="2050" max="2050" width="34" customWidth="1"/>
    <col min="2051" max="2051" width="16.7109375" customWidth="1"/>
    <col min="2052" max="2052" width="4.7109375" customWidth="1"/>
    <col min="2053" max="2053" width="3.5703125" customWidth="1"/>
    <col min="2054" max="2054" width="4.7109375" customWidth="1"/>
    <col min="2055" max="2055" width="3.85546875" customWidth="1"/>
    <col min="2056" max="2056" width="4.28515625" bestFit="1" customWidth="1"/>
    <col min="2057" max="2057" width="3.85546875" customWidth="1"/>
    <col min="2058" max="2058" width="3.28515625" customWidth="1"/>
    <col min="2059" max="2060" width="3.7109375" bestFit="1" customWidth="1"/>
    <col min="2061" max="2061" width="3.7109375" customWidth="1"/>
    <col min="2062" max="2062" width="4.28515625" customWidth="1"/>
    <col min="2063" max="2063" width="3.28515625" bestFit="1" customWidth="1"/>
    <col min="2064" max="2064" width="16.42578125" customWidth="1"/>
    <col min="2065" max="2065" width="8.7109375" bestFit="1" customWidth="1"/>
    <col min="2066" max="2066" width="9.42578125" bestFit="1" customWidth="1"/>
    <col min="2067" max="2067" width="15.5703125" customWidth="1"/>
    <col min="2305" max="2305" width="44.28515625" customWidth="1"/>
    <col min="2306" max="2306" width="34" customWidth="1"/>
    <col min="2307" max="2307" width="16.7109375" customWidth="1"/>
    <col min="2308" max="2308" width="4.7109375" customWidth="1"/>
    <col min="2309" max="2309" width="3.5703125" customWidth="1"/>
    <col min="2310" max="2310" width="4.7109375" customWidth="1"/>
    <col min="2311" max="2311" width="3.85546875" customWidth="1"/>
    <col min="2312" max="2312" width="4.28515625" bestFit="1" customWidth="1"/>
    <col min="2313" max="2313" width="3.85546875" customWidth="1"/>
    <col min="2314" max="2314" width="3.28515625" customWidth="1"/>
    <col min="2315" max="2316" width="3.7109375" bestFit="1" customWidth="1"/>
    <col min="2317" max="2317" width="3.7109375" customWidth="1"/>
    <col min="2318" max="2318" width="4.28515625" customWidth="1"/>
    <col min="2319" max="2319" width="3.28515625" bestFit="1" customWidth="1"/>
    <col min="2320" max="2320" width="16.42578125" customWidth="1"/>
    <col min="2321" max="2321" width="8.7109375" bestFit="1" customWidth="1"/>
    <col min="2322" max="2322" width="9.42578125" bestFit="1" customWidth="1"/>
    <col min="2323" max="2323" width="15.5703125" customWidth="1"/>
    <col min="2561" max="2561" width="44.28515625" customWidth="1"/>
    <col min="2562" max="2562" width="34" customWidth="1"/>
    <col min="2563" max="2563" width="16.7109375" customWidth="1"/>
    <col min="2564" max="2564" width="4.7109375" customWidth="1"/>
    <col min="2565" max="2565" width="3.5703125" customWidth="1"/>
    <col min="2566" max="2566" width="4.7109375" customWidth="1"/>
    <col min="2567" max="2567" width="3.85546875" customWidth="1"/>
    <col min="2568" max="2568" width="4.28515625" bestFit="1" customWidth="1"/>
    <col min="2569" max="2569" width="3.85546875" customWidth="1"/>
    <col min="2570" max="2570" width="3.28515625" customWidth="1"/>
    <col min="2571" max="2572" width="3.7109375" bestFit="1" customWidth="1"/>
    <col min="2573" max="2573" width="3.7109375" customWidth="1"/>
    <col min="2574" max="2574" width="4.28515625" customWidth="1"/>
    <col min="2575" max="2575" width="3.28515625" bestFit="1" customWidth="1"/>
    <col min="2576" max="2576" width="16.42578125" customWidth="1"/>
    <col min="2577" max="2577" width="8.7109375" bestFit="1" customWidth="1"/>
    <col min="2578" max="2578" width="9.42578125" bestFit="1" customWidth="1"/>
    <col min="2579" max="2579" width="15.5703125" customWidth="1"/>
    <col min="2817" max="2817" width="44.28515625" customWidth="1"/>
    <col min="2818" max="2818" width="34" customWidth="1"/>
    <col min="2819" max="2819" width="16.7109375" customWidth="1"/>
    <col min="2820" max="2820" width="4.7109375" customWidth="1"/>
    <col min="2821" max="2821" width="3.5703125" customWidth="1"/>
    <col min="2822" max="2822" width="4.7109375" customWidth="1"/>
    <col min="2823" max="2823" width="3.85546875" customWidth="1"/>
    <col min="2824" max="2824" width="4.28515625" bestFit="1" customWidth="1"/>
    <col min="2825" max="2825" width="3.85546875" customWidth="1"/>
    <col min="2826" max="2826" width="3.28515625" customWidth="1"/>
    <col min="2827" max="2828" width="3.7109375" bestFit="1" customWidth="1"/>
    <col min="2829" max="2829" width="3.7109375" customWidth="1"/>
    <col min="2830" max="2830" width="4.28515625" customWidth="1"/>
    <col min="2831" max="2831" width="3.28515625" bestFit="1" customWidth="1"/>
    <col min="2832" max="2832" width="16.42578125" customWidth="1"/>
    <col min="2833" max="2833" width="8.7109375" bestFit="1" customWidth="1"/>
    <col min="2834" max="2834" width="9.42578125" bestFit="1" customWidth="1"/>
    <col min="2835" max="2835" width="15.5703125" customWidth="1"/>
    <col min="3073" max="3073" width="44.28515625" customWidth="1"/>
    <col min="3074" max="3074" width="34" customWidth="1"/>
    <col min="3075" max="3075" width="16.7109375" customWidth="1"/>
    <col min="3076" max="3076" width="4.7109375" customWidth="1"/>
    <col min="3077" max="3077" width="3.5703125" customWidth="1"/>
    <col min="3078" max="3078" width="4.7109375" customWidth="1"/>
    <col min="3079" max="3079" width="3.85546875" customWidth="1"/>
    <col min="3080" max="3080" width="4.28515625" bestFit="1" customWidth="1"/>
    <col min="3081" max="3081" width="3.85546875" customWidth="1"/>
    <col min="3082" max="3082" width="3.28515625" customWidth="1"/>
    <col min="3083" max="3084" width="3.7109375" bestFit="1" customWidth="1"/>
    <col min="3085" max="3085" width="3.7109375" customWidth="1"/>
    <col min="3086" max="3086" width="4.28515625" customWidth="1"/>
    <col min="3087" max="3087" width="3.28515625" bestFit="1" customWidth="1"/>
    <col min="3088" max="3088" width="16.42578125" customWidth="1"/>
    <col min="3089" max="3089" width="8.7109375" bestFit="1" customWidth="1"/>
    <col min="3090" max="3090" width="9.42578125" bestFit="1" customWidth="1"/>
    <col min="3091" max="3091" width="15.5703125" customWidth="1"/>
    <col min="3329" max="3329" width="44.28515625" customWidth="1"/>
    <col min="3330" max="3330" width="34" customWidth="1"/>
    <col min="3331" max="3331" width="16.7109375" customWidth="1"/>
    <col min="3332" max="3332" width="4.7109375" customWidth="1"/>
    <col min="3333" max="3333" width="3.5703125" customWidth="1"/>
    <col min="3334" max="3334" width="4.7109375" customWidth="1"/>
    <col min="3335" max="3335" width="3.85546875" customWidth="1"/>
    <col min="3336" max="3336" width="4.28515625" bestFit="1" customWidth="1"/>
    <col min="3337" max="3337" width="3.85546875" customWidth="1"/>
    <col min="3338" max="3338" width="3.28515625" customWidth="1"/>
    <col min="3339" max="3340" width="3.7109375" bestFit="1" customWidth="1"/>
    <col min="3341" max="3341" width="3.7109375" customWidth="1"/>
    <col min="3342" max="3342" width="4.28515625" customWidth="1"/>
    <col min="3343" max="3343" width="3.28515625" bestFit="1" customWidth="1"/>
    <col min="3344" max="3344" width="16.42578125" customWidth="1"/>
    <col min="3345" max="3345" width="8.7109375" bestFit="1" customWidth="1"/>
    <col min="3346" max="3346" width="9.42578125" bestFit="1" customWidth="1"/>
    <col min="3347" max="3347" width="15.5703125" customWidth="1"/>
    <col min="3585" max="3585" width="44.28515625" customWidth="1"/>
    <col min="3586" max="3586" width="34" customWidth="1"/>
    <col min="3587" max="3587" width="16.7109375" customWidth="1"/>
    <col min="3588" max="3588" width="4.7109375" customWidth="1"/>
    <col min="3589" max="3589" width="3.5703125" customWidth="1"/>
    <col min="3590" max="3590" width="4.7109375" customWidth="1"/>
    <col min="3591" max="3591" width="3.85546875" customWidth="1"/>
    <col min="3592" max="3592" width="4.28515625" bestFit="1" customWidth="1"/>
    <col min="3593" max="3593" width="3.85546875" customWidth="1"/>
    <col min="3594" max="3594" width="3.28515625" customWidth="1"/>
    <col min="3595" max="3596" width="3.7109375" bestFit="1" customWidth="1"/>
    <col min="3597" max="3597" width="3.7109375" customWidth="1"/>
    <col min="3598" max="3598" width="4.28515625" customWidth="1"/>
    <col min="3599" max="3599" width="3.28515625" bestFit="1" customWidth="1"/>
    <col min="3600" max="3600" width="16.42578125" customWidth="1"/>
    <col min="3601" max="3601" width="8.7109375" bestFit="1" customWidth="1"/>
    <col min="3602" max="3602" width="9.42578125" bestFit="1" customWidth="1"/>
    <col min="3603" max="3603" width="15.5703125" customWidth="1"/>
    <col min="3841" max="3841" width="44.28515625" customWidth="1"/>
    <col min="3842" max="3842" width="34" customWidth="1"/>
    <col min="3843" max="3843" width="16.7109375" customWidth="1"/>
    <col min="3844" max="3844" width="4.7109375" customWidth="1"/>
    <col min="3845" max="3845" width="3.5703125" customWidth="1"/>
    <col min="3846" max="3846" width="4.7109375" customWidth="1"/>
    <col min="3847" max="3847" width="3.85546875" customWidth="1"/>
    <col min="3848" max="3848" width="4.28515625" bestFit="1" customWidth="1"/>
    <col min="3849" max="3849" width="3.85546875" customWidth="1"/>
    <col min="3850" max="3850" width="3.28515625" customWidth="1"/>
    <col min="3851" max="3852" width="3.7109375" bestFit="1" customWidth="1"/>
    <col min="3853" max="3853" width="3.7109375" customWidth="1"/>
    <col min="3854" max="3854" width="4.28515625" customWidth="1"/>
    <col min="3855" max="3855" width="3.28515625" bestFit="1" customWidth="1"/>
    <col min="3856" max="3856" width="16.42578125" customWidth="1"/>
    <col min="3857" max="3857" width="8.7109375" bestFit="1" customWidth="1"/>
    <col min="3858" max="3858" width="9.42578125" bestFit="1" customWidth="1"/>
    <col min="3859" max="3859" width="15.5703125" customWidth="1"/>
    <col min="4097" max="4097" width="44.28515625" customWidth="1"/>
    <col min="4098" max="4098" width="34" customWidth="1"/>
    <col min="4099" max="4099" width="16.7109375" customWidth="1"/>
    <col min="4100" max="4100" width="4.7109375" customWidth="1"/>
    <col min="4101" max="4101" width="3.5703125" customWidth="1"/>
    <col min="4102" max="4102" width="4.7109375" customWidth="1"/>
    <col min="4103" max="4103" width="3.85546875" customWidth="1"/>
    <col min="4104" max="4104" width="4.28515625" bestFit="1" customWidth="1"/>
    <col min="4105" max="4105" width="3.85546875" customWidth="1"/>
    <col min="4106" max="4106" width="3.28515625" customWidth="1"/>
    <col min="4107" max="4108" width="3.7109375" bestFit="1" customWidth="1"/>
    <col min="4109" max="4109" width="3.7109375" customWidth="1"/>
    <col min="4110" max="4110" width="4.28515625" customWidth="1"/>
    <col min="4111" max="4111" width="3.28515625" bestFit="1" customWidth="1"/>
    <col min="4112" max="4112" width="16.42578125" customWidth="1"/>
    <col min="4113" max="4113" width="8.7109375" bestFit="1" customWidth="1"/>
    <col min="4114" max="4114" width="9.42578125" bestFit="1" customWidth="1"/>
    <col min="4115" max="4115" width="15.5703125" customWidth="1"/>
    <col min="4353" max="4353" width="44.28515625" customWidth="1"/>
    <col min="4354" max="4354" width="34" customWidth="1"/>
    <col min="4355" max="4355" width="16.7109375" customWidth="1"/>
    <col min="4356" max="4356" width="4.7109375" customWidth="1"/>
    <col min="4357" max="4357" width="3.5703125" customWidth="1"/>
    <col min="4358" max="4358" width="4.7109375" customWidth="1"/>
    <col min="4359" max="4359" width="3.85546875" customWidth="1"/>
    <col min="4360" max="4360" width="4.28515625" bestFit="1" customWidth="1"/>
    <col min="4361" max="4361" width="3.85546875" customWidth="1"/>
    <col min="4362" max="4362" width="3.28515625" customWidth="1"/>
    <col min="4363" max="4364" width="3.7109375" bestFit="1" customWidth="1"/>
    <col min="4365" max="4365" width="3.7109375" customWidth="1"/>
    <col min="4366" max="4366" width="4.28515625" customWidth="1"/>
    <col min="4367" max="4367" width="3.28515625" bestFit="1" customWidth="1"/>
    <col min="4368" max="4368" width="16.42578125" customWidth="1"/>
    <col min="4369" max="4369" width="8.7109375" bestFit="1" customWidth="1"/>
    <col min="4370" max="4370" width="9.42578125" bestFit="1" customWidth="1"/>
    <col min="4371" max="4371" width="15.5703125" customWidth="1"/>
    <col min="4609" max="4609" width="44.28515625" customWidth="1"/>
    <col min="4610" max="4610" width="34" customWidth="1"/>
    <col min="4611" max="4611" width="16.7109375" customWidth="1"/>
    <col min="4612" max="4612" width="4.7109375" customWidth="1"/>
    <col min="4613" max="4613" width="3.5703125" customWidth="1"/>
    <col min="4614" max="4614" width="4.7109375" customWidth="1"/>
    <col min="4615" max="4615" width="3.85546875" customWidth="1"/>
    <col min="4616" max="4616" width="4.28515625" bestFit="1" customWidth="1"/>
    <col min="4617" max="4617" width="3.85546875" customWidth="1"/>
    <col min="4618" max="4618" width="3.28515625" customWidth="1"/>
    <col min="4619" max="4620" width="3.7109375" bestFit="1" customWidth="1"/>
    <col min="4621" max="4621" width="3.7109375" customWidth="1"/>
    <col min="4622" max="4622" width="4.28515625" customWidth="1"/>
    <col min="4623" max="4623" width="3.28515625" bestFit="1" customWidth="1"/>
    <col min="4624" max="4624" width="16.42578125" customWidth="1"/>
    <col min="4625" max="4625" width="8.7109375" bestFit="1" customWidth="1"/>
    <col min="4626" max="4626" width="9.42578125" bestFit="1" customWidth="1"/>
    <col min="4627" max="4627" width="15.5703125" customWidth="1"/>
    <col min="4865" max="4865" width="44.28515625" customWidth="1"/>
    <col min="4866" max="4866" width="34" customWidth="1"/>
    <col min="4867" max="4867" width="16.7109375" customWidth="1"/>
    <col min="4868" max="4868" width="4.7109375" customWidth="1"/>
    <col min="4869" max="4869" width="3.5703125" customWidth="1"/>
    <col min="4870" max="4870" width="4.7109375" customWidth="1"/>
    <col min="4871" max="4871" width="3.85546875" customWidth="1"/>
    <col min="4872" max="4872" width="4.28515625" bestFit="1" customWidth="1"/>
    <col min="4873" max="4873" width="3.85546875" customWidth="1"/>
    <col min="4874" max="4874" width="3.28515625" customWidth="1"/>
    <col min="4875" max="4876" width="3.7109375" bestFit="1" customWidth="1"/>
    <col min="4877" max="4877" width="3.7109375" customWidth="1"/>
    <col min="4878" max="4878" width="4.28515625" customWidth="1"/>
    <col min="4879" max="4879" width="3.28515625" bestFit="1" customWidth="1"/>
    <col min="4880" max="4880" width="16.42578125" customWidth="1"/>
    <col min="4881" max="4881" width="8.7109375" bestFit="1" customWidth="1"/>
    <col min="4882" max="4882" width="9.42578125" bestFit="1" customWidth="1"/>
    <col min="4883" max="4883" width="15.5703125" customWidth="1"/>
    <col min="5121" max="5121" width="44.28515625" customWidth="1"/>
    <col min="5122" max="5122" width="34" customWidth="1"/>
    <col min="5123" max="5123" width="16.7109375" customWidth="1"/>
    <col min="5124" max="5124" width="4.7109375" customWidth="1"/>
    <col min="5125" max="5125" width="3.5703125" customWidth="1"/>
    <col min="5126" max="5126" width="4.7109375" customWidth="1"/>
    <col min="5127" max="5127" width="3.85546875" customWidth="1"/>
    <col min="5128" max="5128" width="4.28515625" bestFit="1" customWidth="1"/>
    <col min="5129" max="5129" width="3.85546875" customWidth="1"/>
    <col min="5130" max="5130" width="3.28515625" customWidth="1"/>
    <col min="5131" max="5132" width="3.7109375" bestFit="1" customWidth="1"/>
    <col min="5133" max="5133" width="3.7109375" customWidth="1"/>
    <col min="5134" max="5134" width="4.28515625" customWidth="1"/>
    <col min="5135" max="5135" width="3.28515625" bestFit="1" customWidth="1"/>
    <col min="5136" max="5136" width="16.42578125" customWidth="1"/>
    <col min="5137" max="5137" width="8.7109375" bestFit="1" customWidth="1"/>
    <col min="5138" max="5138" width="9.42578125" bestFit="1" customWidth="1"/>
    <col min="5139" max="5139" width="15.5703125" customWidth="1"/>
    <col min="5377" max="5377" width="44.28515625" customWidth="1"/>
    <col min="5378" max="5378" width="34" customWidth="1"/>
    <col min="5379" max="5379" width="16.7109375" customWidth="1"/>
    <col min="5380" max="5380" width="4.7109375" customWidth="1"/>
    <col min="5381" max="5381" width="3.5703125" customWidth="1"/>
    <col min="5382" max="5382" width="4.7109375" customWidth="1"/>
    <col min="5383" max="5383" width="3.85546875" customWidth="1"/>
    <col min="5384" max="5384" width="4.28515625" bestFit="1" customWidth="1"/>
    <col min="5385" max="5385" width="3.85546875" customWidth="1"/>
    <col min="5386" max="5386" width="3.28515625" customWidth="1"/>
    <col min="5387" max="5388" width="3.7109375" bestFit="1" customWidth="1"/>
    <col min="5389" max="5389" width="3.7109375" customWidth="1"/>
    <col min="5390" max="5390" width="4.28515625" customWidth="1"/>
    <col min="5391" max="5391" width="3.28515625" bestFit="1" customWidth="1"/>
    <col min="5392" max="5392" width="16.42578125" customWidth="1"/>
    <col min="5393" max="5393" width="8.7109375" bestFit="1" customWidth="1"/>
    <col min="5394" max="5394" width="9.42578125" bestFit="1" customWidth="1"/>
    <col min="5395" max="5395" width="15.5703125" customWidth="1"/>
    <col min="5633" max="5633" width="44.28515625" customWidth="1"/>
    <col min="5634" max="5634" width="34" customWidth="1"/>
    <col min="5635" max="5635" width="16.7109375" customWidth="1"/>
    <col min="5636" max="5636" width="4.7109375" customWidth="1"/>
    <col min="5637" max="5637" width="3.5703125" customWidth="1"/>
    <col min="5638" max="5638" width="4.7109375" customWidth="1"/>
    <col min="5639" max="5639" width="3.85546875" customWidth="1"/>
    <col min="5640" max="5640" width="4.28515625" bestFit="1" customWidth="1"/>
    <col min="5641" max="5641" width="3.85546875" customWidth="1"/>
    <col min="5642" max="5642" width="3.28515625" customWidth="1"/>
    <col min="5643" max="5644" width="3.7109375" bestFit="1" customWidth="1"/>
    <col min="5645" max="5645" width="3.7109375" customWidth="1"/>
    <col min="5646" max="5646" width="4.28515625" customWidth="1"/>
    <col min="5647" max="5647" width="3.28515625" bestFit="1" customWidth="1"/>
    <col min="5648" max="5648" width="16.42578125" customWidth="1"/>
    <col min="5649" max="5649" width="8.7109375" bestFit="1" customWidth="1"/>
    <col min="5650" max="5650" width="9.42578125" bestFit="1" customWidth="1"/>
    <col min="5651" max="5651" width="15.5703125" customWidth="1"/>
    <col min="5889" max="5889" width="44.28515625" customWidth="1"/>
    <col min="5890" max="5890" width="34" customWidth="1"/>
    <col min="5891" max="5891" width="16.7109375" customWidth="1"/>
    <col min="5892" max="5892" width="4.7109375" customWidth="1"/>
    <col min="5893" max="5893" width="3.5703125" customWidth="1"/>
    <col min="5894" max="5894" width="4.7109375" customWidth="1"/>
    <col min="5895" max="5895" width="3.85546875" customWidth="1"/>
    <col min="5896" max="5896" width="4.28515625" bestFit="1" customWidth="1"/>
    <col min="5897" max="5897" width="3.85546875" customWidth="1"/>
    <col min="5898" max="5898" width="3.28515625" customWidth="1"/>
    <col min="5899" max="5900" width="3.7109375" bestFit="1" customWidth="1"/>
    <col min="5901" max="5901" width="3.7109375" customWidth="1"/>
    <col min="5902" max="5902" width="4.28515625" customWidth="1"/>
    <col min="5903" max="5903" width="3.28515625" bestFit="1" customWidth="1"/>
    <col min="5904" max="5904" width="16.42578125" customWidth="1"/>
    <col min="5905" max="5905" width="8.7109375" bestFit="1" customWidth="1"/>
    <col min="5906" max="5906" width="9.42578125" bestFit="1" customWidth="1"/>
    <col min="5907" max="5907" width="15.5703125" customWidth="1"/>
    <col min="6145" max="6145" width="44.28515625" customWidth="1"/>
    <col min="6146" max="6146" width="34" customWidth="1"/>
    <col min="6147" max="6147" width="16.7109375" customWidth="1"/>
    <col min="6148" max="6148" width="4.7109375" customWidth="1"/>
    <col min="6149" max="6149" width="3.5703125" customWidth="1"/>
    <col min="6150" max="6150" width="4.7109375" customWidth="1"/>
    <col min="6151" max="6151" width="3.85546875" customWidth="1"/>
    <col min="6152" max="6152" width="4.28515625" bestFit="1" customWidth="1"/>
    <col min="6153" max="6153" width="3.85546875" customWidth="1"/>
    <col min="6154" max="6154" width="3.28515625" customWidth="1"/>
    <col min="6155" max="6156" width="3.7109375" bestFit="1" customWidth="1"/>
    <col min="6157" max="6157" width="3.7109375" customWidth="1"/>
    <col min="6158" max="6158" width="4.28515625" customWidth="1"/>
    <col min="6159" max="6159" width="3.28515625" bestFit="1" customWidth="1"/>
    <col min="6160" max="6160" width="16.42578125" customWidth="1"/>
    <col min="6161" max="6161" width="8.7109375" bestFit="1" customWidth="1"/>
    <col min="6162" max="6162" width="9.42578125" bestFit="1" customWidth="1"/>
    <col min="6163" max="6163" width="15.5703125" customWidth="1"/>
    <col min="6401" max="6401" width="44.28515625" customWidth="1"/>
    <col min="6402" max="6402" width="34" customWidth="1"/>
    <col min="6403" max="6403" width="16.7109375" customWidth="1"/>
    <col min="6404" max="6404" width="4.7109375" customWidth="1"/>
    <col min="6405" max="6405" width="3.5703125" customWidth="1"/>
    <col min="6406" max="6406" width="4.7109375" customWidth="1"/>
    <col min="6407" max="6407" width="3.85546875" customWidth="1"/>
    <col min="6408" max="6408" width="4.28515625" bestFit="1" customWidth="1"/>
    <col min="6409" max="6409" width="3.85546875" customWidth="1"/>
    <col min="6410" max="6410" width="3.28515625" customWidth="1"/>
    <col min="6411" max="6412" width="3.7109375" bestFit="1" customWidth="1"/>
    <col min="6413" max="6413" width="3.7109375" customWidth="1"/>
    <col min="6414" max="6414" width="4.28515625" customWidth="1"/>
    <col min="6415" max="6415" width="3.28515625" bestFit="1" customWidth="1"/>
    <col min="6416" max="6416" width="16.42578125" customWidth="1"/>
    <col min="6417" max="6417" width="8.7109375" bestFit="1" customWidth="1"/>
    <col min="6418" max="6418" width="9.42578125" bestFit="1" customWidth="1"/>
    <col min="6419" max="6419" width="15.5703125" customWidth="1"/>
    <col min="6657" max="6657" width="44.28515625" customWidth="1"/>
    <col min="6658" max="6658" width="34" customWidth="1"/>
    <col min="6659" max="6659" width="16.7109375" customWidth="1"/>
    <col min="6660" max="6660" width="4.7109375" customWidth="1"/>
    <col min="6661" max="6661" width="3.5703125" customWidth="1"/>
    <col min="6662" max="6662" width="4.7109375" customWidth="1"/>
    <col min="6663" max="6663" width="3.85546875" customWidth="1"/>
    <col min="6664" max="6664" width="4.28515625" bestFit="1" customWidth="1"/>
    <col min="6665" max="6665" width="3.85546875" customWidth="1"/>
    <col min="6666" max="6666" width="3.28515625" customWidth="1"/>
    <col min="6667" max="6668" width="3.7109375" bestFit="1" customWidth="1"/>
    <col min="6669" max="6669" width="3.7109375" customWidth="1"/>
    <col min="6670" max="6670" width="4.28515625" customWidth="1"/>
    <col min="6671" max="6671" width="3.28515625" bestFit="1" customWidth="1"/>
    <col min="6672" max="6672" width="16.42578125" customWidth="1"/>
    <col min="6673" max="6673" width="8.7109375" bestFit="1" customWidth="1"/>
    <col min="6674" max="6674" width="9.42578125" bestFit="1" customWidth="1"/>
    <col min="6675" max="6675" width="15.5703125" customWidth="1"/>
    <col min="6913" max="6913" width="44.28515625" customWidth="1"/>
    <col min="6914" max="6914" width="34" customWidth="1"/>
    <col min="6915" max="6915" width="16.7109375" customWidth="1"/>
    <col min="6916" max="6916" width="4.7109375" customWidth="1"/>
    <col min="6917" max="6917" width="3.5703125" customWidth="1"/>
    <col min="6918" max="6918" width="4.7109375" customWidth="1"/>
    <col min="6919" max="6919" width="3.85546875" customWidth="1"/>
    <col min="6920" max="6920" width="4.28515625" bestFit="1" customWidth="1"/>
    <col min="6921" max="6921" width="3.85546875" customWidth="1"/>
    <col min="6922" max="6922" width="3.28515625" customWidth="1"/>
    <col min="6923" max="6924" width="3.7109375" bestFit="1" customWidth="1"/>
    <col min="6925" max="6925" width="3.7109375" customWidth="1"/>
    <col min="6926" max="6926" width="4.28515625" customWidth="1"/>
    <col min="6927" max="6927" width="3.28515625" bestFit="1" customWidth="1"/>
    <col min="6928" max="6928" width="16.42578125" customWidth="1"/>
    <col min="6929" max="6929" width="8.7109375" bestFit="1" customWidth="1"/>
    <col min="6930" max="6930" width="9.42578125" bestFit="1" customWidth="1"/>
    <col min="6931" max="6931" width="15.5703125" customWidth="1"/>
    <col min="7169" max="7169" width="44.28515625" customWidth="1"/>
    <col min="7170" max="7170" width="34" customWidth="1"/>
    <col min="7171" max="7171" width="16.7109375" customWidth="1"/>
    <col min="7172" max="7172" width="4.7109375" customWidth="1"/>
    <col min="7173" max="7173" width="3.5703125" customWidth="1"/>
    <col min="7174" max="7174" width="4.7109375" customWidth="1"/>
    <col min="7175" max="7175" width="3.85546875" customWidth="1"/>
    <col min="7176" max="7176" width="4.28515625" bestFit="1" customWidth="1"/>
    <col min="7177" max="7177" width="3.85546875" customWidth="1"/>
    <col min="7178" max="7178" width="3.28515625" customWidth="1"/>
    <col min="7179" max="7180" width="3.7109375" bestFit="1" customWidth="1"/>
    <col min="7181" max="7181" width="3.7109375" customWidth="1"/>
    <col min="7182" max="7182" width="4.28515625" customWidth="1"/>
    <col min="7183" max="7183" width="3.28515625" bestFit="1" customWidth="1"/>
    <col min="7184" max="7184" width="16.42578125" customWidth="1"/>
    <col min="7185" max="7185" width="8.7109375" bestFit="1" customWidth="1"/>
    <col min="7186" max="7186" width="9.42578125" bestFit="1" customWidth="1"/>
    <col min="7187" max="7187" width="15.5703125" customWidth="1"/>
    <col min="7425" max="7425" width="44.28515625" customWidth="1"/>
    <col min="7426" max="7426" width="34" customWidth="1"/>
    <col min="7427" max="7427" width="16.7109375" customWidth="1"/>
    <col min="7428" max="7428" width="4.7109375" customWidth="1"/>
    <col min="7429" max="7429" width="3.5703125" customWidth="1"/>
    <col min="7430" max="7430" width="4.7109375" customWidth="1"/>
    <col min="7431" max="7431" width="3.85546875" customWidth="1"/>
    <col min="7432" max="7432" width="4.28515625" bestFit="1" customWidth="1"/>
    <col min="7433" max="7433" width="3.85546875" customWidth="1"/>
    <col min="7434" max="7434" width="3.28515625" customWidth="1"/>
    <col min="7435" max="7436" width="3.7109375" bestFit="1" customWidth="1"/>
    <col min="7437" max="7437" width="3.7109375" customWidth="1"/>
    <col min="7438" max="7438" width="4.28515625" customWidth="1"/>
    <col min="7439" max="7439" width="3.28515625" bestFit="1" customWidth="1"/>
    <col min="7440" max="7440" width="16.42578125" customWidth="1"/>
    <col min="7441" max="7441" width="8.7109375" bestFit="1" customWidth="1"/>
    <col min="7442" max="7442" width="9.42578125" bestFit="1" customWidth="1"/>
    <col min="7443" max="7443" width="15.5703125" customWidth="1"/>
    <col min="7681" max="7681" width="44.28515625" customWidth="1"/>
    <col min="7682" max="7682" width="34" customWidth="1"/>
    <col min="7683" max="7683" width="16.7109375" customWidth="1"/>
    <col min="7684" max="7684" width="4.7109375" customWidth="1"/>
    <col min="7685" max="7685" width="3.5703125" customWidth="1"/>
    <col min="7686" max="7686" width="4.7109375" customWidth="1"/>
    <col min="7687" max="7687" width="3.85546875" customWidth="1"/>
    <col min="7688" max="7688" width="4.28515625" bestFit="1" customWidth="1"/>
    <col min="7689" max="7689" width="3.85546875" customWidth="1"/>
    <col min="7690" max="7690" width="3.28515625" customWidth="1"/>
    <col min="7691" max="7692" width="3.7109375" bestFit="1" customWidth="1"/>
    <col min="7693" max="7693" width="3.7109375" customWidth="1"/>
    <col min="7694" max="7694" width="4.28515625" customWidth="1"/>
    <col min="7695" max="7695" width="3.28515625" bestFit="1" customWidth="1"/>
    <col min="7696" max="7696" width="16.42578125" customWidth="1"/>
    <col min="7697" max="7697" width="8.7109375" bestFit="1" customWidth="1"/>
    <col min="7698" max="7698" width="9.42578125" bestFit="1" customWidth="1"/>
    <col min="7699" max="7699" width="15.5703125" customWidth="1"/>
    <col min="7937" max="7937" width="44.28515625" customWidth="1"/>
    <col min="7938" max="7938" width="34" customWidth="1"/>
    <col min="7939" max="7939" width="16.7109375" customWidth="1"/>
    <col min="7940" max="7940" width="4.7109375" customWidth="1"/>
    <col min="7941" max="7941" width="3.5703125" customWidth="1"/>
    <col min="7942" max="7942" width="4.7109375" customWidth="1"/>
    <col min="7943" max="7943" width="3.85546875" customWidth="1"/>
    <col min="7944" max="7944" width="4.28515625" bestFit="1" customWidth="1"/>
    <col min="7945" max="7945" width="3.85546875" customWidth="1"/>
    <col min="7946" max="7946" width="3.28515625" customWidth="1"/>
    <col min="7947" max="7948" width="3.7109375" bestFit="1" customWidth="1"/>
    <col min="7949" max="7949" width="3.7109375" customWidth="1"/>
    <col min="7950" max="7950" width="4.28515625" customWidth="1"/>
    <col min="7951" max="7951" width="3.28515625" bestFit="1" customWidth="1"/>
    <col min="7952" max="7952" width="16.42578125" customWidth="1"/>
    <col min="7953" max="7953" width="8.7109375" bestFit="1" customWidth="1"/>
    <col min="7954" max="7954" width="9.42578125" bestFit="1" customWidth="1"/>
    <col min="7955" max="7955" width="15.5703125" customWidth="1"/>
    <col min="8193" max="8193" width="44.28515625" customWidth="1"/>
    <col min="8194" max="8194" width="34" customWidth="1"/>
    <col min="8195" max="8195" width="16.7109375" customWidth="1"/>
    <col min="8196" max="8196" width="4.7109375" customWidth="1"/>
    <col min="8197" max="8197" width="3.5703125" customWidth="1"/>
    <col min="8198" max="8198" width="4.7109375" customWidth="1"/>
    <col min="8199" max="8199" width="3.85546875" customWidth="1"/>
    <col min="8200" max="8200" width="4.28515625" bestFit="1" customWidth="1"/>
    <col min="8201" max="8201" width="3.85546875" customWidth="1"/>
    <col min="8202" max="8202" width="3.28515625" customWidth="1"/>
    <col min="8203" max="8204" width="3.7109375" bestFit="1" customWidth="1"/>
    <col min="8205" max="8205" width="3.7109375" customWidth="1"/>
    <col min="8206" max="8206" width="4.28515625" customWidth="1"/>
    <col min="8207" max="8207" width="3.28515625" bestFit="1" customWidth="1"/>
    <col min="8208" max="8208" width="16.42578125" customWidth="1"/>
    <col min="8209" max="8209" width="8.7109375" bestFit="1" customWidth="1"/>
    <col min="8210" max="8210" width="9.42578125" bestFit="1" customWidth="1"/>
    <col min="8211" max="8211" width="15.5703125" customWidth="1"/>
    <col min="8449" max="8449" width="44.28515625" customWidth="1"/>
    <col min="8450" max="8450" width="34" customWidth="1"/>
    <col min="8451" max="8451" width="16.7109375" customWidth="1"/>
    <col min="8452" max="8452" width="4.7109375" customWidth="1"/>
    <col min="8453" max="8453" width="3.5703125" customWidth="1"/>
    <col min="8454" max="8454" width="4.7109375" customWidth="1"/>
    <col min="8455" max="8455" width="3.85546875" customWidth="1"/>
    <col min="8456" max="8456" width="4.28515625" bestFit="1" customWidth="1"/>
    <col min="8457" max="8457" width="3.85546875" customWidth="1"/>
    <col min="8458" max="8458" width="3.28515625" customWidth="1"/>
    <col min="8459" max="8460" width="3.7109375" bestFit="1" customWidth="1"/>
    <col min="8461" max="8461" width="3.7109375" customWidth="1"/>
    <col min="8462" max="8462" width="4.28515625" customWidth="1"/>
    <col min="8463" max="8463" width="3.28515625" bestFit="1" customWidth="1"/>
    <col min="8464" max="8464" width="16.42578125" customWidth="1"/>
    <col min="8465" max="8465" width="8.7109375" bestFit="1" customWidth="1"/>
    <col min="8466" max="8466" width="9.42578125" bestFit="1" customWidth="1"/>
    <col min="8467" max="8467" width="15.5703125" customWidth="1"/>
    <col min="8705" max="8705" width="44.28515625" customWidth="1"/>
    <col min="8706" max="8706" width="34" customWidth="1"/>
    <col min="8707" max="8707" width="16.7109375" customWidth="1"/>
    <col min="8708" max="8708" width="4.7109375" customWidth="1"/>
    <col min="8709" max="8709" width="3.5703125" customWidth="1"/>
    <col min="8710" max="8710" width="4.7109375" customWidth="1"/>
    <col min="8711" max="8711" width="3.85546875" customWidth="1"/>
    <col min="8712" max="8712" width="4.28515625" bestFit="1" customWidth="1"/>
    <col min="8713" max="8713" width="3.85546875" customWidth="1"/>
    <col min="8714" max="8714" width="3.28515625" customWidth="1"/>
    <col min="8715" max="8716" width="3.7109375" bestFit="1" customWidth="1"/>
    <col min="8717" max="8717" width="3.7109375" customWidth="1"/>
    <col min="8718" max="8718" width="4.28515625" customWidth="1"/>
    <col min="8719" max="8719" width="3.28515625" bestFit="1" customWidth="1"/>
    <col min="8720" max="8720" width="16.42578125" customWidth="1"/>
    <col min="8721" max="8721" width="8.7109375" bestFit="1" customWidth="1"/>
    <col min="8722" max="8722" width="9.42578125" bestFit="1" customWidth="1"/>
    <col min="8723" max="8723" width="15.5703125" customWidth="1"/>
    <col min="8961" max="8961" width="44.28515625" customWidth="1"/>
    <col min="8962" max="8962" width="34" customWidth="1"/>
    <col min="8963" max="8963" width="16.7109375" customWidth="1"/>
    <col min="8964" max="8964" width="4.7109375" customWidth="1"/>
    <col min="8965" max="8965" width="3.5703125" customWidth="1"/>
    <col min="8966" max="8966" width="4.7109375" customWidth="1"/>
    <col min="8967" max="8967" width="3.85546875" customWidth="1"/>
    <col min="8968" max="8968" width="4.28515625" bestFit="1" customWidth="1"/>
    <col min="8969" max="8969" width="3.85546875" customWidth="1"/>
    <col min="8970" max="8970" width="3.28515625" customWidth="1"/>
    <col min="8971" max="8972" width="3.7109375" bestFit="1" customWidth="1"/>
    <col min="8973" max="8973" width="3.7109375" customWidth="1"/>
    <col min="8974" max="8974" width="4.28515625" customWidth="1"/>
    <col min="8975" max="8975" width="3.28515625" bestFit="1" customWidth="1"/>
    <col min="8976" max="8976" width="16.42578125" customWidth="1"/>
    <col min="8977" max="8977" width="8.7109375" bestFit="1" customWidth="1"/>
    <col min="8978" max="8978" width="9.42578125" bestFit="1" customWidth="1"/>
    <col min="8979" max="8979" width="15.5703125" customWidth="1"/>
    <col min="9217" max="9217" width="44.28515625" customWidth="1"/>
    <col min="9218" max="9218" width="34" customWidth="1"/>
    <col min="9219" max="9219" width="16.7109375" customWidth="1"/>
    <col min="9220" max="9220" width="4.7109375" customWidth="1"/>
    <col min="9221" max="9221" width="3.5703125" customWidth="1"/>
    <col min="9222" max="9222" width="4.7109375" customWidth="1"/>
    <col min="9223" max="9223" width="3.85546875" customWidth="1"/>
    <col min="9224" max="9224" width="4.28515625" bestFit="1" customWidth="1"/>
    <col min="9225" max="9225" width="3.85546875" customWidth="1"/>
    <col min="9226" max="9226" width="3.28515625" customWidth="1"/>
    <col min="9227" max="9228" width="3.7109375" bestFit="1" customWidth="1"/>
    <col min="9229" max="9229" width="3.7109375" customWidth="1"/>
    <col min="9230" max="9230" width="4.28515625" customWidth="1"/>
    <col min="9231" max="9231" width="3.28515625" bestFit="1" customWidth="1"/>
    <col min="9232" max="9232" width="16.42578125" customWidth="1"/>
    <col min="9233" max="9233" width="8.7109375" bestFit="1" customWidth="1"/>
    <col min="9234" max="9234" width="9.42578125" bestFit="1" customWidth="1"/>
    <col min="9235" max="9235" width="15.5703125" customWidth="1"/>
    <col min="9473" max="9473" width="44.28515625" customWidth="1"/>
    <col min="9474" max="9474" width="34" customWidth="1"/>
    <col min="9475" max="9475" width="16.7109375" customWidth="1"/>
    <col min="9476" max="9476" width="4.7109375" customWidth="1"/>
    <col min="9477" max="9477" width="3.5703125" customWidth="1"/>
    <col min="9478" max="9478" width="4.7109375" customWidth="1"/>
    <col min="9479" max="9479" width="3.85546875" customWidth="1"/>
    <col min="9480" max="9480" width="4.28515625" bestFit="1" customWidth="1"/>
    <col min="9481" max="9481" width="3.85546875" customWidth="1"/>
    <col min="9482" max="9482" width="3.28515625" customWidth="1"/>
    <col min="9483" max="9484" width="3.7109375" bestFit="1" customWidth="1"/>
    <col min="9485" max="9485" width="3.7109375" customWidth="1"/>
    <col min="9486" max="9486" width="4.28515625" customWidth="1"/>
    <col min="9487" max="9487" width="3.28515625" bestFit="1" customWidth="1"/>
    <col min="9488" max="9488" width="16.42578125" customWidth="1"/>
    <col min="9489" max="9489" width="8.7109375" bestFit="1" customWidth="1"/>
    <col min="9490" max="9490" width="9.42578125" bestFit="1" customWidth="1"/>
    <col min="9491" max="9491" width="15.5703125" customWidth="1"/>
    <col min="9729" max="9729" width="44.28515625" customWidth="1"/>
    <col min="9730" max="9730" width="34" customWidth="1"/>
    <col min="9731" max="9731" width="16.7109375" customWidth="1"/>
    <col min="9732" max="9732" width="4.7109375" customWidth="1"/>
    <col min="9733" max="9733" width="3.5703125" customWidth="1"/>
    <col min="9734" max="9734" width="4.7109375" customWidth="1"/>
    <col min="9735" max="9735" width="3.85546875" customWidth="1"/>
    <col min="9736" max="9736" width="4.28515625" bestFit="1" customWidth="1"/>
    <col min="9737" max="9737" width="3.85546875" customWidth="1"/>
    <col min="9738" max="9738" width="3.28515625" customWidth="1"/>
    <col min="9739" max="9740" width="3.7109375" bestFit="1" customWidth="1"/>
    <col min="9741" max="9741" width="3.7109375" customWidth="1"/>
    <col min="9742" max="9742" width="4.28515625" customWidth="1"/>
    <col min="9743" max="9743" width="3.28515625" bestFit="1" customWidth="1"/>
    <col min="9744" max="9744" width="16.42578125" customWidth="1"/>
    <col min="9745" max="9745" width="8.7109375" bestFit="1" customWidth="1"/>
    <col min="9746" max="9746" width="9.42578125" bestFit="1" customWidth="1"/>
    <col min="9747" max="9747" width="15.5703125" customWidth="1"/>
    <col min="9985" max="9985" width="44.28515625" customWidth="1"/>
    <col min="9986" max="9986" width="34" customWidth="1"/>
    <col min="9987" max="9987" width="16.7109375" customWidth="1"/>
    <col min="9988" max="9988" width="4.7109375" customWidth="1"/>
    <col min="9989" max="9989" width="3.5703125" customWidth="1"/>
    <col min="9990" max="9990" width="4.7109375" customWidth="1"/>
    <col min="9991" max="9991" width="3.85546875" customWidth="1"/>
    <col min="9992" max="9992" width="4.28515625" bestFit="1" customWidth="1"/>
    <col min="9993" max="9993" width="3.85546875" customWidth="1"/>
    <col min="9994" max="9994" width="3.28515625" customWidth="1"/>
    <col min="9995" max="9996" width="3.7109375" bestFit="1" customWidth="1"/>
    <col min="9997" max="9997" width="3.7109375" customWidth="1"/>
    <col min="9998" max="9998" width="4.28515625" customWidth="1"/>
    <col min="9999" max="9999" width="3.28515625" bestFit="1" customWidth="1"/>
    <col min="10000" max="10000" width="16.42578125" customWidth="1"/>
    <col min="10001" max="10001" width="8.7109375" bestFit="1" customWidth="1"/>
    <col min="10002" max="10002" width="9.42578125" bestFit="1" customWidth="1"/>
    <col min="10003" max="10003" width="15.5703125" customWidth="1"/>
    <col min="10241" max="10241" width="44.28515625" customWidth="1"/>
    <col min="10242" max="10242" width="34" customWidth="1"/>
    <col min="10243" max="10243" width="16.7109375" customWidth="1"/>
    <col min="10244" max="10244" width="4.7109375" customWidth="1"/>
    <col min="10245" max="10245" width="3.5703125" customWidth="1"/>
    <col min="10246" max="10246" width="4.7109375" customWidth="1"/>
    <col min="10247" max="10247" width="3.85546875" customWidth="1"/>
    <col min="10248" max="10248" width="4.28515625" bestFit="1" customWidth="1"/>
    <col min="10249" max="10249" width="3.85546875" customWidth="1"/>
    <col min="10250" max="10250" width="3.28515625" customWidth="1"/>
    <col min="10251" max="10252" width="3.7109375" bestFit="1" customWidth="1"/>
    <col min="10253" max="10253" width="3.7109375" customWidth="1"/>
    <col min="10254" max="10254" width="4.28515625" customWidth="1"/>
    <col min="10255" max="10255" width="3.28515625" bestFit="1" customWidth="1"/>
    <col min="10256" max="10256" width="16.42578125" customWidth="1"/>
    <col min="10257" max="10257" width="8.7109375" bestFit="1" customWidth="1"/>
    <col min="10258" max="10258" width="9.42578125" bestFit="1" customWidth="1"/>
    <col min="10259" max="10259" width="15.5703125" customWidth="1"/>
    <col min="10497" max="10497" width="44.28515625" customWidth="1"/>
    <col min="10498" max="10498" width="34" customWidth="1"/>
    <col min="10499" max="10499" width="16.7109375" customWidth="1"/>
    <col min="10500" max="10500" width="4.7109375" customWidth="1"/>
    <col min="10501" max="10501" width="3.5703125" customWidth="1"/>
    <col min="10502" max="10502" width="4.7109375" customWidth="1"/>
    <col min="10503" max="10503" width="3.85546875" customWidth="1"/>
    <col min="10504" max="10504" width="4.28515625" bestFit="1" customWidth="1"/>
    <col min="10505" max="10505" width="3.85546875" customWidth="1"/>
    <col min="10506" max="10506" width="3.28515625" customWidth="1"/>
    <col min="10507" max="10508" width="3.7109375" bestFit="1" customWidth="1"/>
    <col min="10509" max="10509" width="3.7109375" customWidth="1"/>
    <col min="10510" max="10510" width="4.28515625" customWidth="1"/>
    <col min="10511" max="10511" width="3.28515625" bestFit="1" customWidth="1"/>
    <col min="10512" max="10512" width="16.42578125" customWidth="1"/>
    <col min="10513" max="10513" width="8.7109375" bestFit="1" customWidth="1"/>
    <col min="10514" max="10514" width="9.42578125" bestFit="1" customWidth="1"/>
    <col min="10515" max="10515" width="15.5703125" customWidth="1"/>
    <col min="10753" max="10753" width="44.28515625" customWidth="1"/>
    <col min="10754" max="10754" width="34" customWidth="1"/>
    <col min="10755" max="10755" width="16.7109375" customWidth="1"/>
    <col min="10756" max="10756" width="4.7109375" customWidth="1"/>
    <col min="10757" max="10757" width="3.5703125" customWidth="1"/>
    <col min="10758" max="10758" width="4.7109375" customWidth="1"/>
    <col min="10759" max="10759" width="3.85546875" customWidth="1"/>
    <col min="10760" max="10760" width="4.28515625" bestFit="1" customWidth="1"/>
    <col min="10761" max="10761" width="3.85546875" customWidth="1"/>
    <col min="10762" max="10762" width="3.28515625" customWidth="1"/>
    <col min="10763" max="10764" width="3.7109375" bestFit="1" customWidth="1"/>
    <col min="10765" max="10765" width="3.7109375" customWidth="1"/>
    <col min="10766" max="10766" width="4.28515625" customWidth="1"/>
    <col min="10767" max="10767" width="3.28515625" bestFit="1" customWidth="1"/>
    <col min="10768" max="10768" width="16.42578125" customWidth="1"/>
    <col min="10769" max="10769" width="8.7109375" bestFit="1" customWidth="1"/>
    <col min="10770" max="10770" width="9.42578125" bestFit="1" customWidth="1"/>
    <col min="10771" max="10771" width="15.5703125" customWidth="1"/>
    <col min="11009" max="11009" width="44.28515625" customWidth="1"/>
    <col min="11010" max="11010" width="34" customWidth="1"/>
    <col min="11011" max="11011" width="16.7109375" customWidth="1"/>
    <col min="11012" max="11012" width="4.7109375" customWidth="1"/>
    <col min="11013" max="11013" width="3.5703125" customWidth="1"/>
    <col min="11014" max="11014" width="4.7109375" customWidth="1"/>
    <col min="11015" max="11015" width="3.85546875" customWidth="1"/>
    <col min="11016" max="11016" width="4.28515625" bestFit="1" customWidth="1"/>
    <col min="11017" max="11017" width="3.85546875" customWidth="1"/>
    <col min="11018" max="11018" width="3.28515625" customWidth="1"/>
    <col min="11019" max="11020" width="3.7109375" bestFit="1" customWidth="1"/>
    <col min="11021" max="11021" width="3.7109375" customWidth="1"/>
    <col min="11022" max="11022" width="4.28515625" customWidth="1"/>
    <col min="11023" max="11023" width="3.28515625" bestFit="1" customWidth="1"/>
    <col min="11024" max="11024" width="16.42578125" customWidth="1"/>
    <col min="11025" max="11025" width="8.7109375" bestFit="1" customWidth="1"/>
    <col min="11026" max="11026" width="9.42578125" bestFit="1" customWidth="1"/>
    <col min="11027" max="11027" width="15.5703125" customWidth="1"/>
    <col min="11265" max="11265" width="44.28515625" customWidth="1"/>
    <col min="11266" max="11266" width="34" customWidth="1"/>
    <col min="11267" max="11267" width="16.7109375" customWidth="1"/>
    <col min="11268" max="11268" width="4.7109375" customWidth="1"/>
    <col min="11269" max="11269" width="3.5703125" customWidth="1"/>
    <col min="11270" max="11270" width="4.7109375" customWidth="1"/>
    <col min="11271" max="11271" width="3.85546875" customWidth="1"/>
    <col min="11272" max="11272" width="4.28515625" bestFit="1" customWidth="1"/>
    <col min="11273" max="11273" width="3.85546875" customWidth="1"/>
    <col min="11274" max="11274" width="3.28515625" customWidth="1"/>
    <col min="11275" max="11276" width="3.7109375" bestFit="1" customWidth="1"/>
    <col min="11277" max="11277" width="3.7109375" customWidth="1"/>
    <col min="11278" max="11278" width="4.28515625" customWidth="1"/>
    <col min="11279" max="11279" width="3.28515625" bestFit="1" customWidth="1"/>
    <col min="11280" max="11280" width="16.42578125" customWidth="1"/>
    <col min="11281" max="11281" width="8.7109375" bestFit="1" customWidth="1"/>
    <col min="11282" max="11282" width="9.42578125" bestFit="1" customWidth="1"/>
    <col min="11283" max="11283" width="15.5703125" customWidth="1"/>
    <col min="11521" max="11521" width="44.28515625" customWidth="1"/>
    <col min="11522" max="11522" width="34" customWidth="1"/>
    <col min="11523" max="11523" width="16.7109375" customWidth="1"/>
    <col min="11524" max="11524" width="4.7109375" customWidth="1"/>
    <col min="11525" max="11525" width="3.5703125" customWidth="1"/>
    <col min="11526" max="11526" width="4.7109375" customWidth="1"/>
    <col min="11527" max="11527" width="3.85546875" customWidth="1"/>
    <col min="11528" max="11528" width="4.28515625" bestFit="1" customWidth="1"/>
    <col min="11529" max="11529" width="3.85546875" customWidth="1"/>
    <col min="11530" max="11530" width="3.28515625" customWidth="1"/>
    <col min="11531" max="11532" width="3.7109375" bestFit="1" customWidth="1"/>
    <col min="11533" max="11533" width="3.7109375" customWidth="1"/>
    <col min="11534" max="11534" width="4.28515625" customWidth="1"/>
    <col min="11535" max="11535" width="3.28515625" bestFit="1" customWidth="1"/>
    <col min="11536" max="11536" width="16.42578125" customWidth="1"/>
    <col min="11537" max="11537" width="8.7109375" bestFit="1" customWidth="1"/>
    <col min="11538" max="11538" width="9.42578125" bestFit="1" customWidth="1"/>
    <col min="11539" max="11539" width="15.5703125" customWidth="1"/>
    <col min="11777" max="11777" width="44.28515625" customWidth="1"/>
    <col min="11778" max="11778" width="34" customWidth="1"/>
    <col min="11779" max="11779" width="16.7109375" customWidth="1"/>
    <col min="11780" max="11780" width="4.7109375" customWidth="1"/>
    <col min="11781" max="11781" width="3.5703125" customWidth="1"/>
    <col min="11782" max="11782" width="4.7109375" customWidth="1"/>
    <col min="11783" max="11783" width="3.85546875" customWidth="1"/>
    <col min="11784" max="11784" width="4.28515625" bestFit="1" customWidth="1"/>
    <col min="11785" max="11785" width="3.85546875" customWidth="1"/>
    <col min="11786" max="11786" width="3.28515625" customWidth="1"/>
    <col min="11787" max="11788" width="3.7109375" bestFit="1" customWidth="1"/>
    <col min="11789" max="11789" width="3.7109375" customWidth="1"/>
    <col min="11790" max="11790" width="4.28515625" customWidth="1"/>
    <col min="11791" max="11791" width="3.28515625" bestFit="1" customWidth="1"/>
    <col min="11792" max="11792" width="16.42578125" customWidth="1"/>
    <col min="11793" max="11793" width="8.7109375" bestFit="1" customWidth="1"/>
    <col min="11794" max="11794" width="9.42578125" bestFit="1" customWidth="1"/>
    <col min="11795" max="11795" width="15.5703125" customWidth="1"/>
    <col min="12033" max="12033" width="44.28515625" customWidth="1"/>
    <col min="12034" max="12034" width="34" customWidth="1"/>
    <col min="12035" max="12035" width="16.7109375" customWidth="1"/>
    <col min="12036" max="12036" width="4.7109375" customWidth="1"/>
    <col min="12037" max="12037" width="3.5703125" customWidth="1"/>
    <col min="12038" max="12038" width="4.7109375" customWidth="1"/>
    <col min="12039" max="12039" width="3.85546875" customWidth="1"/>
    <col min="12040" max="12040" width="4.28515625" bestFit="1" customWidth="1"/>
    <col min="12041" max="12041" width="3.85546875" customWidth="1"/>
    <col min="12042" max="12042" width="3.28515625" customWidth="1"/>
    <col min="12043" max="12044" width="3.7109375" bestFit="1" customWidth="1"/>
    <col min="12045" max="12045" width="3.7109375" customWidth="1"/>
    <col min="12046" max="12046" width="4.28515625" customWidth="1"/>
    <col min="12047" max="12047" width="3.28515625" bestFit="1" customWidth="1"/>
    <col min="12048" max="12048" width="16.42578125" customWidth="1"/>
    <col min="12049" max="12049" width="8.7109375" bestFit="1" customWidth="1"/>
    <col min="12050" max="12050" width="9.42578125" bestFit="1" customWidth="1"/>
    <col min="12051" max="12051" width="15.5703125" customWidth="1"/>
    <col min="12289" max="12289" width="44.28515625" customWidth="1"/>
    <col min="12290" max="12290" width="34" customWidth="1"/>
    <col min="12291" max="12291" width="16.7109375" customWidth="1"/>
    <col min="12292" max="12292" width="4.7109375" customWidth="1"/>
    <col min="12293" max="12293" width="3.5703125" customWidth="1"/>
    <col min="12294" max="12294" width="4.7109375" customWidth="1"/>
    <col min="12295" max="12295" width="3.85546875" customWidth="1"/>
    <col min="12296" max="12296" width="4.28515625" bestFit="1" customWidth="1"/>
    <col min="12297" max="12297" width="3.85546875" customWidth="1"/>
    <col min="12298" max="12298" width="3.28515625" customWidth="1"/>
    <col min="12299" max="12300" width="3.7109375" bestFit="1" customWidth="1"/>
    <col min="12301" max="12301" width="3.7109375" customWidth="1"/>
    <col min="12302" max="12302" width="4.28515625" customWidth="1"/>
    <col min="12303" max="12303" width="3.28515625" bestFit="1" customWidth="1"/>
    <col min="12304" max="12304" width="16.42578125" customWidth="1"/>
    <col min="12305" max="12305" width="8.7109375" bestFit="1" customWidth="1"/>
    <col min="12306" max="12306" width="9.42578125" bestFit="1" customWidth="1"/>
    <col min="12307" max="12307" width="15.5703125" customWidth="1"/>
    <col min="12545" max="12545" width="44.28515625" customWidth="1"/>
    <col min="12546" max="12546" width="34" customWidth="1"/>
    <col min="12547" max="12547" width="16.7109375" customWidth="1"/>
    <col min="12548" max="12548" width="4.7109375" customWidth="1"/>
    <col min="12549" max="12549" width="3.5703125" customWidth="1"/>
    <col min="12550" max="12550" width="4.7109375" customWidth="1"/>
    <col min="12551" max="12551" width="3.85546875" customWidth="1"/>
    <col min="12552" max="12552" width="4.28515625" bestFit="1" customWidth="1"/>
    <col min="12553" max="12553" width="3.85546875" customWidth="1"/>
    <col min="12554" max="12554" width="3.28515625" customWidth="1"/>
    <col min="12555" max="12556" width="3.7109375" bestFit="1" customWidth="1"/>
    <col min="12557" max="12557" width="3.7109375" customWidth="1"/>
    <col min="12558" max="12558" width="4.28515625" customWidth="1"/>
    <col min="12559" max="12559" width="3.28515625" bestFit="1" customWidth="1"/>
    <col min="12560" max="12560" width="16.42578125" customWidth="1"/>
    <col min="12561" max="12561" width="8.7109375" bestFit="1" customWidth="1"/>
    <col min="12562" max="12562" width="9.42578125" bestFit="1" customWidth="1"/>
    <col min="12563" max="12563" width="15.5703125" customWidth="1"/>
    <col min="12801" max="12801" width="44.28515625" customWidth="1"/>
    <col min="12802" max="12802" width="34" customWidth="1"/>
    <col min="12803" max="12803" width="16.7109375" customWidth="1"/>
    <col min="12804" max="12804" width="4.7109375" customWidth="1"/>
    <col min="12805" max="12805" width="3.5703125" customWidth="1"/>
    <col min="12806" max="12806" width="4.7109375" customWidth="1"/>
    <col min="12807" max="12807" width="3.85546875" customWidth="1"/>
    <col min="12808" max="12808" width="4.28515625" bestFit="1" customWidth="1"/>
    <col min="12809" max="12809" width="3.85546875" customWidth="1"/>
    <col min="12810" max="12810" width="3.28515625" customWidth="1"/>
    <col min="12811" max="12812" width="3.7109375" bestFit="1" customWidth="1"/>
    <col min="12813" max="12813" width="3.7109375" customWidth="1"/>
    <col min="12814" max="12814" width="4.28515625" customWidth="1"/>
    <col min="12815" max="12815" width="3.28515625" bestFit="1" customWidth="1"/>
    <col min="12816" max="12816" width="16.42578125" customWidth="1"/>
    <col min="12817" max="12817" width="8.7109375" bestFit="1" customWidth="1"/>
    <col min="12818" max="12818" width="9.42578125" bestFit="1" customWidth="1"/>
    <col min="12819" max="12819" width="15.5703125" customWidth="1"/>
    <col min="13057" max="13057" width="44.28515625" customWidth="1"/>
    <col min="13058" max="13058" width="34" customWidth="1"/>
    <col min="13059" max="13059" width="16.7109375" customWidth="1"/>
    <col min="13060" max="13060" width="4.7109375" customWidth="1"/>
    <col min="13061" max="13061" width="3.5703125" customWidth="1"/>
    <col min="13062" max="13062" width="4.7109375" customWidth="1"/>
    <col min="13063" max="13063" width="3.85546875" customWidth="1"/>
    <col min="13064" max="13064" width="4.28515625" bestFit="1" customWidth="1"/>
    <col min="13065" max="13065" width="3.85546875" customWidth="1"/>
    <col min="13066" max="13066" width="3.28515625" customWidth="1"/>
    <col min="13067" max="13068" width="3.7109375" bestFit="1" customWidth="1"/>
    <col min="13069" max="13069" width="3.7109375" customWidth="1"/>
    <col min="13070" max="13070" width="4.28515625" customWidth="1"/>
    <col min="13071" max="13071" width="3.28515625" bestFit="1" customWidth="1"/>
    <col min="13072" max="13072" width="16.42578125" customWidth="1"/>
    <col min="13073" max="13073" width="8.7109375" bestFit="1" customWidth="1"/>
    <col min="13074" max="13074" width="9.42578125" bestFit="1" customWidth="1"/>
    <col min="13075" max="13075" width="15.5703125" customWidth="1"/>
    <col min="13313" max="13313" width="44.28515625" customWidth="1"/>
    <col min="13314" max="13314" width="34" customWidth="1"/>
    <col min="13315" max="13315" width="16.7109375" customWidth="1"/>
    <col min="13316" max="13316" width="4.7109375" customWidth="1"/>
    <col min="13317" max="13317" width="3.5703125" customWidth="1"/>
    <col min="13318" max="13318" width="4.7109375" customWidth="1"/>
    <col min="13319" max="13319" width="3.85546875" customWidth="1"/>
    <col min="13320" max="13320" width="4.28515625" bestFit="1" customWidth="1"/>
    <col min="13321" max="13321" width="3.85546875" customWidth="1"/>
    <col min="13322" max="13322" width="3.28515625" customWidth="1"/>
    <col min="13323" max="13324" width="3.7109375" bestFit="1" customWidth="1"/>
    <col min="13325" max="13325" width="3.7109375" customWidth="1"/>
    <col min="13326" max="13326" width="4.28515625" customWidth="1"/>
    <col min="13327" max="13327" width="3.28515625" bestFit="1" customWidth="1"/>
    <col min="13328" max="13328" width="16.42578125" customWidth="1"/>
    <col min="13329" max="13329" width="8.7109375" bestFit="1" customWidth="1"/>
    <col min="13330" max="13330" width="9.42578125" bestFit="1" customWidth="1"/>
    <col min="13331" max="13331" width="15.5703125" customWidth="1"/>
    <col min="13569" max="13569" width="44.28515625" customWidth="1"/>
    <col min="13570" max="13570" width="34" customWidth="1"/>
    <col min="13571" max="13571" width="16.7109375" customWidth="1"/>
    <col min="13572" max="13572" width="4.7109375" customWidth="1"/>
    <col min="13573" max="13573" width="3.5703125" customWidth="1"/>
    <col min="13574" max="13574" width="4.7109375" customWidth="1"/>
    <col min="13575" max="13575" width="3.85546875" customWidth="1"/>
    <col min="13576" max="13576" width="4.28515625" bestFit="1" customWidth="1"/>
    <col min="13577" max="13577" width="3.85546875" customWidth="1"/>
    <col min="13578" max="13578" width="3.28515625" customWidth="1"/>
    <col min="13579" max="13580" width="3.7109375" bestFit="1" customWidth="1"/>
    <col min="13581" max="13581" width="3.7109375" customWidth="1"/>
    <col min="13582" max="13582" width="4.28515625" customWidth="1"/>
    <col min="13583" max="13583" width="3.28515625" bestFit="1" customWidth="1"/>
    <col min="13584" max="13584" width="16.42578125" customWidth="1"/>
    <col min="13585" max="13585" width="8.7109375" bestFit="1" customWidth="1"/>
    <col min="13586" max="13586" width="9.42578125" bestFit="1" customWidth="1"/>
    <col min="13587" max="13587" width="15.5703125" customWidth="1"/>
    <col min="13825" max="13825" width="44.28515625" customWidth="1"/>
    <col min="13826" max="13826" width="34" customWidth="1"/>
    <col min="13827" max="13827" width="16.7109375" customWidth="1"/>
    <col min="13828" max="13828" width="4.7109375" customWidth="1"/>
    <col min="13829" max="13829" width="3.5703125" customWidth="1"/>
    <col min="13830" max="13830" width="4.7109375" customWidth="1"/>
    <col min="13831" max="13831" width="3.85546875" customWidth="1"/>
    <col min="13832" max="13832" width="4.28515625" bestFit="1" customWidth="1"/>
    <col min="13833" max="13833" width="3.85546875" customWidth="1"/>
    <col min="13834" max="13834" width="3.28515625" customWidth="1"/>
    <col min="13835" max="13836" width="3.7109375" bestFit="1" customWidth="1"/>
    <col min="13837" max="13837" width="3.7109375" customWidth="1"/>
    <col min="13838" max="13838" width="4.28515625" customWidth="1"/>
    <col min="13839" max="13839" width="3.28515625" bestFit="1" customWidth="1"/>
    <col min="13840" max="13840" width="16.42578125" customWidth="1"/>
    <col min="13841" max="13841" width="8.7109375" bestFit="1" customWidth="1"/>
    <col min="13842" max="13842" width="9.42578125" bestFit="1" customWidth="1"/>
    <col min="13843" max="13843" width="15.5703125" customWidth="1"/>
    <col min="14081" max="14081" width="44.28515625" customWidth="1"/>
    <col min="14082" max="14082" width="34" customWidth="1"/>
    <col min="14083" max="14083" width="16.7109375" customWidth="1"/>
    <col min="14084" max="14084" width="4.7109375" customWidth="1"/>
    <col min="14085" max="14085" width="3.5703125" customWidth="1"/>
    <col min="14086" max="14086" width="4.7109375" customWidth="1"/>
    <col min="14087" max="14087" width="3.85546875" customWidth="1"/>
    <col min="14088" max="14088" width="4.28515625" bestFit="1" customWidth="1"/>
    <col min="14089" max="14089" width="3.85546875" customWidth="1"/>
    <col min="14090" max="14090" width="3.28515625" customWidth="1"/>
    <col min="14091" max="14092" width="3.7109375" bestFit="1" customWidth="1"/>
    <col min="14093" max="14093" width="3.7109375" customWidth="1"/>
    <col min="14094" max="14094" width="4.28515625" customWidth="1"/>
    <col min="14095" max="14095" width="3.28515625" bestFit="1" customWidth="1"/>
    <col min="14096" max="14096" width="16.42578125" customWidth="1"/>
    <col min="14097" max="14097" width="8.7109375" bestFit="1" customWidth="1"/>
    <col min="14098" max="14098" width="9.42578125" bestFit="1" customWidth="1"/>
    <col min="14099" max="14099" width="15.5703125" customWidth="1"/>
    <col min="14337" max="14337" width="44.28515625" customWidth="1"/>
    <col min="14338" max="14338" width="34" customWidth="1"/>
    <col min="14339" max="14339" width="16.7109375" customWidth="1"/>
    <col min="14340" max="14340" width="4.7109375" customWidth="1"/>
    <col min="14341" max="14341" width="3.5703125" customWidth="1"/>
    <col min="14342" max="14342" width="4.7109375" customWidth="1"/>
    <col min="14343" max="14343" width="3.85546875" customWidth="1"/>
    <col min="14344" max="14344" width="4.28515625" bestFit="1" customWidth="1"/>
    <col min="14345" max="14345" width="3.85546875" customWidth="1"/>
    <col min="14346" max="14346" width="3.28515625" customWidth="1"/>
    <col min="14347" max="14348" width="3.7109375" bestFit="1" customWidth="1"/>
    <col min="14349" max="14349" width="3.7109375" customWidth="1"/>
    <col min="14350" max="14350" width="4.28515625" customWidth="1"/>
    <col min="14351" max="14351" width="3.28515625" bestFit="1" customWidth="1"/>
    <col min="14352" max="14352" width="16.42578125" customWidth="1"/>
    <col min="14353" max="14353" width="8.7109375" bestFit="1" customWidth="1"/>
    <col min="14354" max="14354" width="9.42578125" bestFit="1" customWidth="1"/>
    <col min="14355" max="14355" width="15.5703125" customWidth="1"/>
    <col min="14593" max="14593" width="44.28515625" customWidth="1"/>
    <col min="14594" max="14594" width="34" customWidth="1"/>
    <col min="14595" max="14595" width="16.7109375" customWidth="1"/>
    <col min="14596" max="14596" width="4.7109375" customWidth="1"/>
    <col min="14597" max="14597" width="3.5703125" customWidth="1"/>
    <col min="14598" max="14598" width="4.7109375" customWidth="1"/>
    <col min="14599" max="14599" width="3.85546875" customWidth="1"/>
    <col min="14600" max="14600" width="4.28515625" bestFit="1" customWidth="1"/>
    <col min="14601" max="14601" width="3.85546875" customWidth="1"/>
    <col min="14602" max="14602" width="3.28515625" customWidth="1"/>
    <col min="14603" max="14604" width="3.7109375" bestFit="1" customWidth="1"/>
    <col min="14605" max="14605" width="3.7109375" customWidth="1"/>
    <col min="14606" max="14606" width="4.28515625" customWidth="1"/>
    <col min="14607" max="14607" width="3.28515625" bestFit="1" customWidth="1"/>
    <col min="14608" max="14608" width="16.42578125" customWidth="1"/>
    <col min="14609" max="14609" width="8.7109375" bestFit="1" customWidth="1"/>
    <col min="14610" max="14610" width="9.42578125" bestFit="1" customWidth="1"/>
    <col min="14611" max="14611" width="15.5703125" customWidth="1"/>
    <col min="14849" max="14849" width="44.28515625" customWidth="1"/>
    <col min="14850" max="14850" width="34" customWidth="1"/>
    <col min="14851" max="14851" width="16.7109375" customWidth="1"/>
    <col min="14852" max="14852" width="4.7109375" customWidth="1"/>
    <col min="14853" max="14853" width="3.5703125" customWidth="1"/>
    <col min="14854" max="14854" width="4.7109375" customWidth="1"/>
    <col min="14855" max="14855" width="3.85546875" customWidth="1"/>
    <col min="14856" max="14856" width="4.28515625" bestFit="1" customWidth="1"/>
    <col min="14857" max="14857" width="3.85546875" customWidth="1"/>
    <col min="14858" max="14858" width="3.28515625" customWidth="1"/>
    <col min="14859" max="14860" width="3.7109375" bestFit="1" customWidth="1"/>
    <col min="14861" max="14861" width="3.7109375" customWidth="1"/>
    <col min="14862" max="14862" width="4.28515625" customWidth="1"/>
    <col min="14863" max="14863" width="3.28515625" bestFit="1" customWidth="1"/>
    <col min="14864" max="14864" width="16.42578125" customWidth="1"/>
    <col min="14865" max="14865" width="8.7109375" bestFit="1" customWidth="1"/>
    <col min="14866" max="14866" width="9.42578125" bestFit="1" customWidth="1"/>
    <col min="14867" max="14867" width="15.5703125" customWidth="1"/>
    <col min="15105" max="15105" width="44.28515625" customWidth="1"/>
    <col min="15106" max="15106" width="34" customWidth="1"/>
    <col min="15107" max="15107" width="16.7109375" customWidth="1"/>
    <col min="15108" max="15108" width="4.7109375" customWidth="1"/>
    <col min="15109" max="15109" width="3.5703125" customWidth="1"/>
    <col min="15110" max="15110" width="4.7109375" customWidth="1"/>
    <col min="15111" max="15111" width="3.85546875" customWidth="1"/>
    <col min="15112" max="15112" width="4.28515625" bestFit="1" customWidth="1"/>
    <col min="15113" max="15113" width="3.85546875" customWidth="1"/>
    <col min="15114" max="15114" width="3.28515625" customWidth="1"/>
    <col min="15115" max="15116" width="3.7109375" bestFit="1" customWidth="1"/>
    <col min="15117" max="15117" width="3.7109375" customWidth="1"/>
    <col min="15118" max="15118" width="4.28515625" customWidth="1"/>
    <col min="15119" max="15119" width="3.28515625" bestFit="1" customWidth="1"/>
    <col min="15120" max="15120" width="16.42578125" customWidth="1"/>
    <col min="15121" max="15121" width="8.7109375" bestFit="1" customWidth="1"/>
    <col min="15122" max="15122" width="9.42578125" bestFit="1" customWidth="1"/>
    <col min="15123" max="15123" width="15.5703125" customWidth="1"/>
    <col min="15361" max="15361" width="44.28515625" customWidth="1"/>
    <col min="15362" max="15362" width="34" customWidth="1"/>
    <col min="15363" max="15363" width="16.7109375" customWidth="1"/>
    <col min="15364" max="15364" width="4.7109375" customWidth="1"/>
    <col min="15365" max="15365" width="3.5703125" customWidth="1"/>
    <col min="15366" max="15366" width="4.7109375" customWidth="1"/>
    <col min="15367" max="15367" width="3.85546875" customWidth="1"/>
    <col min="15368" max="15368" width="4.28515625" bestFit="1" customWidth="1"/>
    <col min="15369" max="15369" width="3.85546875" customWidth="1"/>
    <col min="15370" max="15370" width="3.28515625" customWidth="1"/>
    <col min="15371" max="15372" width="3.7109375" bestFit="1" customWidth="1"/>
    <col min="15373" max="15373" width="3.7109375" customWidth="1"/>
    <col min="15374" max="15374" width="4.28515625" customWidth="1"/>
    <col min="15375" max="15375" width="3.28515625" bestFit="1" customWidth="1"/>
    <col min="15376" max="15376" width="16.42578125" customWidth="1"/>
    <col min="15377" max="15377" width="8.7109375" bestFit="1" customWidth="1"/>
    <col min="15378" max="15378" width="9.42578125" bestFit="1" customWidth="1"/>
    <col min="15379" max="15379" width="15.5703125" customWidth="1"/>
    <col min="15617" max="15617" width="44.28515625" customWidth="1"/>
    <col min="15618" max="15618" width="34" customWidth="1"/>
    <col min="15619" max="15619" width="16.7109375" customWidth="1"/>
    <col min="15620" max="15620" width="4.7109375" customWidth="1"/>
    <col min="15621" max="15621" width="3.5703125" customWidth="1"/>
    <col min="15622" max="15622" width="4.7109375" customWidth="1"/>
    <col min="15623" max="15623" width="3.85546875" customWidth="1"/>
    <col min="15624" max="15624" width="4.28515625" bestFit="1" customWidth="1"/>
    <col min="15625" max="15625" width="3.85546875" customWidth="1"/>
    <col min="15626" max="15626" width="3.28515625" customWidth="1"/>
    <col min="15627" max="15628" width="3.7109375" bestFit="1" customWidth="1"/>
    <col min="15629" max="15629" width="3.7109375" customWidth="1"/>
    <col min="15630" max="15630" width="4.28515625" customWidth="1"/>
    <col min="15631" max="15631" width="3.28515625" bestFit="1" customWidth="1"/>
    <col min="15632" max="15632" width="16.42578125" customWidth="1"/>
    <col min="15633" max="15633" width="8.7109375" bestFit="1" customWidth="1"/>
    <col min="15634" max="15634" width="9.42578125" bestFit="1" customWidth="1"/>
    <col min="15635" max="15635" width="15.5703125" customWidth="1"/>
    <col min="15873" max="15873" width="44.28515625" customWidth="1"/>
    <col min="15874" max="15874" width="34" customWidth="1"/>
    <col min="15875" max="15875" width="16.7109375" customWidth="1"/>
    <col min="15876" max="15876" width="4.7109375" customWidth="1"/>
    <col min="15877" max="15877" width="3.5703125" customWidth="1"/>
    <col min="15878" max="15878" width="4.7109375" customWidth="1"/>
    <col min="15879" max="15879" width="3.85546875" customWidth="1"/>
    <col min="15880" max="15880" width="4.28515625" bestFit="1" customWidth="1"/>
    <col min="15881" max="15881" width="3.85546875" customWidth="1"/>
    <col min="15882" max="15882" width="3.28515625" customWidth="1"/>
    <col min="15883" max="15884" width="3.7109375" bestFit="1" customWidth="1"/>
    <col min="15885" max="15885" width="3.7109375" customWidth="1"/>
    <col min="15886" max="15886" width="4.28515625" customWidth="1"/>
    <col min="15887" max="15887" width="3.28515625" bestFit="1" customWidth="1"/>
    <col min="15888" max="15888" width="16.42578125" customWidth="1"/>
    <col min="15889" max="15889" width="8.7109375" bestFit="1" customWidth="1"/>
    <col min="15890" max="15890" width="9.42578125" bestFit="1" customWidth="1"/>
    <col min="15891" max="15891" width="15.5703125" customWidth="1"/>
    <col min="16129" max="16129" width="44.28515625" customWidth="1"/>
    <col min="16130" max="16130" width="34" customWidth="1"/>
    <col min="16131" max="16131" width="16.7109375" customWidth="1"/>
    <col min="16132" max="16132" width="4.7109375" customWidth="1"/>
    <col min="16133" max="16133" width="3.5703125" customWidth="1"/>
    <col min="16134" max="16134" width="4.7109375" customWidth="1"/>
    <col min="16135" max="16135" width="3.85546875" customWidth="1"/>
    <col min="16136" max="16136" width="4.28515625" bestFit="1" customWidth="1"/>
    <col min="16137" max="16137" width="3.85546875" customWidth="1"/>
    <col min="16138" max="16138" width="3.28515625" customWidth="1"/>
    <col min="16139" max="16140" width="3.7109375" bestFit="1" customWidth="1"/>
    <col min="16141" max="16141" width="3.7109375" customWidth="1"/>
    <col min="16142" max="16142" width="4.28515625" customWidth="1"/>
    <col min="16143" max="16143" width="3.28515625" bestFit="1" customWidth="1"/>
    <col min="16144" max="16144" width="16.42578125" customWidth="1"/>
    <col min="16145" max="16145" width="8.7109375" bestFit="1" customWidth="1"/>
    <col min="16146" max="16146" width="9.42578125" bestFit="1" customWidth="1"/>
    <col min="16147" max="16147" width="15.5703125" customWidth="1"/>
  </cols>
  <sheetData>
    <row r="1" spans="1:19" ht="4.5" customHeight="1" x14ac:dyDescent="0.25"/>
    <row r="2" spans="1:19" ht="33.75" x14ac:dyDescent="0.5">
      <c r="A2" s="1435" t="s">
        <v>0</v>
      </c>
      <c r="B2" s="1435"/>
      <c r="C2" s="1435"/>
      <c r="D2" s="1435"/>
      <c r="E2" s="1435"/>
      <c r="F2" s="1435"/>
      <c r="G2" s="1435"/>
      <c r="H2" s="1435"/>
      <c r="I2" s="1435"/>
      <c r="J2" s="1435"/>
      <c r="K2" s="1435"/>
      <c r="L2" s="1435"/>
      <c r="M2" s="1435"/>
      <c r="N2" s="1435"/>
      <c r="O2" s="1435"/>
      <c r="P2" s="1435"/>
      <c r="Q2" s="1435"/>
      <c r="R2" s="1435"/>
      <c r="S2" s="1435"/>
    </row>
    <row r="3" spans="1:19" ht="21" x14ac:dyDescent="0.25">
      <c r="A3" s="1436" t="s">
        <v>203</v>
      </c>
      <c r="B3" s="1436"/>
      <c r="C3" s="1436"/>
      <c r="D3" s="1436"/>
      <c r="E3" s="1436"/>
      <c r="F3" s="1436"/>
      <c r="G3" s="1436"/>
      <c r="H3" s="1436"/>
      <c r="I3" s="1436"/>
      <c r="J3" s="1436"/>
      <c r="K3" s="1436"/>
      <c r="L3" s="1436"/>
      <c r="M3" s="1436"/>
      <c r="N3" s="1436"/>
      <c r="O3" s="1436"/>
      <c r="P3" s="1436"/>
      <c r="Q3" s="1436"/>
      <c r="R3" s="1436"/>
      <c r="S3" s="1436"/>
    </row>
    <row r="4" spans="1:19" ht="21" x14ac:dyDescent="0.35">
      <c r="A4" s="1437" t="s">
        <v>2</v>
      </c>
      <c r="B4" s="1437"/>
      <c r="C4" s="1437"/>
      <c r="D4" s="1437"/>
      <c r="E4" s="1437"/>
      <c r="F4" s="1437"/>
      <c r="G4" s="1437"/>
      <c r="H4" s="1437"/>
      <c r="I4" s="1437"/>
      <c r="J4" s="1437"/>
      <c r="K4" s="1437"/>
      <c r="L4" s="1437"/>
      <c r="M4" s="1437"/>
      <c r="N4" s="1437"/>
      <c r="O4" s="1437"/>
      <c r="P4" s="1437"/>
      <c r="Q4" s="1437"/>
      <c r="R4" s="1437"/>
      <c r="S4" s="1437"/>
    </row>
    <row r="5" spans="1:19" s="374" customFormat="1" ht="21" x14ac:dyDescent="0.35">
      <c r="A5" s="369" t="s">
        <v>194</v>
      </c>
      <c r="B5" s="370"/>
      <c r="C5" s="1438"/>
      <c r="D5" s="1438"/>
      <c r="E5" s="1438"/>
      <c r="F5" s="1438"/>
      <c r="G5" s="1438"/>
      <c r="H5" s="371"/>
      <c r="I5" s="371"/>
      <c r="J5" s="371"/>
      <c r="K5" s="372"/>
      <c r="L5" s="372"/>
      <c r="M5" s="373"/>
      <c r="P5" s="375"/>
    </row>
    <row r="6" spans="1:19" s="374" customFormat="1" ht="21" x14ac:dyDescent="0.35">
      <c r="A6" s="376" t="s">
        <v>890</v>
      </c>
      <c r="B6" s="377"/>
      <c r="P6" s="375"/>
    </row>
    <row r="7" spans="1:19" s="374" customFormat="1" ht="21" x14ac:dyDescent="0.35">
      <c r="A7" s="213" t="s">
        <v>891</v>
      </c>
      <c r="B7" s="213"/>
      <c r="C7" s="214"/>
      <c r="D7" s="206"/>
      <c r="E7" s="206"/>
      <c r="F7" s="206"/>
      <c r="G7" s="206"/>
      <c r="H7" s="215"/>
      <c r="I7" s="215"/>
      <c r="J7" s="378"/>
      <c r="K7" s="378"/>
      <c r="L7" s="378"/>
      <c r="M7" s="378"/>
      <c r="N7" s="378"/>
      <c r="O7" s="378"/>
      <c r="P7" s="379"/>
      <c r="Q7" s="378"/>
      <c r="R7" s="378"/>
      <c r="S7" s="378"/>
    </row>
    <row r="8" spans="1:19" s="217" customFormat="1" ht="18.75" x14ac:dyDescent="0.3">
      <c r="A8" s="213" t="s">
        <v>892</v>
      </c>
      <c r="B8" s="213"/>
      <c r="C8" s="214"/>
      <c r="D8" s="206"/>
      <c r="E8" s="206"/>
      <c r="F8" s="206"/>
      <c r="G8" s="206"/>
      <c r="H8" s="215"/>
      <c r="I8" s="215"/>
      <c r="J8" s="380"/>
      <c r="K8" s="380"/>
      <c r="L8" s="380"/>
      <c r="M8" s="380"/>
      <c r="N8" s="380"/>
      <c r="O8" s="380"/>
      <c r="P8" s="381"/>
      <c r="Q8" s="382"/>
      <c r="R8" s="382"/>
      <c r="S8" s="383"/>
    </row>
    <row r="9" spans="1:19" ht="15" customHeight="1" x14ac:dyDescent="0.25">
      <c r="A9" s="1439" t="s">
        <v>208</v>
      </c>
      <c r="B9" s="1439" t="s">
        <v>8</v>
      </c>
      <c r="C9" s="1439" t="s">
        <v>209</v>
      </c>
      <c r="D9" s="1430" t="s">
        <v>210</v>
      </c>
      <c r="E9" s="1430"/>
      <c r="F9" s="1430"/>
      <c r="G9" s="1430" t="s">
        <v>11</v>
      </c>
      <c r="H9" s="1430"/>
      <c r="I9" s="1430"/>
      <c r="J9" s="1430" t="s">
        <v>12</v>
      </c>
      <c r="K9" s="1430"/>
      <c r="L9" s="1430"/>
      <c r="M9" s="1430" t="s">
        <v>13</v>
      </c>
      <c r="N9" s="1430"/>
      <c r="O9" s="1430"/>
      <c r="P9" s="1431" t="s">
        <v>211</v>
      </c>
      <c r="Q9" s="1431"/>
      <c r="R9" s="1431"/>
      <c r="S9" s="1431" t="s">
        <v>893</v>
      </c>
    </row>
    <row r="10" spans="1:19" x14ac:dyDescent="0.25">
      <c r="A10" s="1439"/>
      <c r="B10" s="1439"/>
      <c r="C10" s="1439"/>
      <c r="D10" s="384" t="s">
        <v>16</v>
      </c>
      <c r="E10" s="384" t="s">
        <v>17</v>
      </c>
      <c r="F10" s="384" t="s">
        <v>18</v>
      </c>
      <c r="G10" s="384" t="s">
        <v>19</v>
      </c>
      <c r="H10" s="384" t="s">
        <v>20</v>
      </c>
      <c r="I10" s="384" t="s">
        <v>21</v>
      </c>
      <c r="J10" s="384" t="s">
        <v>22</v>
      </c>
      <c r="K10" s="384" t="s">
        <v>23</v>
      </c>
      <c r="L10" s="384" t="s">
        <v>24</v>
      </c>
      <c r="M10" s="384" t="s">
        <v>25</v>
      </c>
      <c r="N10" s="384" t="s">
        <v>26</v>
      </c>
      <c r="O10" s="384" t="s">
        <v>27</v>
      </c>
      <c r="P10" s="384" t="s">
        <v>28</v>
      </c>
      <c r="Q10" s="384" t="s">
        <v>212</v>
      </c>
      <c r="R10" s="384" t="s">
        <v>30</v>
      </c>
      <c r="S10" s="1431"/>
    </row>
    <row r="11" spans="1:19" s="385" customFormat="1" ht="63" customHeight="1" x14ac:dyDescent="0.25">
      <c r="A11" s="324" t="s">
        <v>31</v>
      </c>
      <c r="B11" s="324" t="s">
        <v>32</v>
      </c>
      <c r="C11" s="325">
        <v>0.9</v>
      </c>
      <c r="D11" s="324"/>
      <c r="E11" s="324"/>
      <c r="F11" s="324"/>
      <c r="G11" s="324"/>
      <c r="H11" s="324"/>
      <c r="I11" s="324"/>
      <c r="J11" s="324"/>
      <c r="K11" s="324"/>
      <c r="L11" s="324"/>
      <c r="M11" s="324"/>
      <c r="N11" s="324"/>
      <c r="O11" s="324"/>
      <c r="P11" s="324"/>
      <c r="Q11" s="324"/>
      <c r="R11" s="324"/>
      <c r="S11" s="324"/>
    </row>
    <row r="12" spans="1:19" s="364" customFormat="1" ht="92.25" customHeight="1" x14ac:dyDescent="0.25">
      <c r="A12" s="386" t="s">
        <v>894</v>
      </c>
      <c r="B12" s="387" t="s">
        <v>895</v>
      </c>
      <c r="C12" s="388"/>
      <c r="D12" s="389"/>
      <c r="E12" s="389"/>
      <c r="F12" s="389"/>
      <c r="G12" s="389"/>
      <c r="H12" s="389"/>
      <c r="I12" s="389"/>
      <c r="J12" s="389"/>
      <c r="K12" s="389"/>
      <c r="L12" s="389"/>
      <c r="M12" s="389"/>
      <c r="N12" s="389"/>
      <c r="O12" s="389"/>
      <c r="P12" s="390">
        <f>SUM(P13:P20)</f>
        <v>13017437.550000001</v>
      </c>
      <c r="Q12" s="391"/>
      <c r="R12" s="391"/>
      <c r="S12" s="392" t="s">
        <v>896</v>
      </c>
    </row>
    <row r="13" spans="1:19" s="364" customFormat="1" ht="55.5" customHeight="1" x14ac:dyDescent="0.25">
      <c r="A13" s="393" t="s">
        <v>897</v>
      </c>
      <c r="B13" s="394" t="s">
        <v>898</v>
      </c>
      <c r="C13" s="395" t="s">
        <v>899</v>
      </c>
      <c r="D13" s="396">
        <v>2</v>
      </c>
      <c r="E13" s="396">
        <v>2</v>
      </c>
      <c r="F13" s="396">
        <v>2</v>
      </c>
      <c r="G13" s="396">
        <v>2</v>
      </c>
      <c r="H13" s="396">
        <v>2</v>
      </c>
      <c r="I13" s="396">
        <v>2</v>
      </c>
      <c r="J13" s="396">
        <v>2</v>
      </c>
      <c r="K13" s="396">
        <v>2</v>
      </c>
      <c r="L13" s="396">
        <v>2</v>
      </c>
      <c r="M13" s="396">
        <v>2</v>
      </c>
      <c r="N13" s="396">
        <v>2</v>
      </c>
      <c r="O13" s="396">
        <v>2</v>
      </c>
      <c r="P13" s="397"/>
      <c r="Q13" s="398"/>
      <c r="R13" s="398"/>
      <c r="S13" s="399" t="s">
        <v>896</v>
      </c>
    </row>
    <row r="14" spans="1:19" s="407" customFormat="1" ht="60.75" customHeight="1" x14ac:dyDescent="0.25">
      <c r="A14" s="400" t="s">
        <v>900</v>
      </c>
      <c r="B14" s="401" t="s">
        <v>901</v>
      </c>
      <c r="C14" s="402" t="s">
        <v>902</v>
      </c>
      <c r="D14" s="403"/>
      <c r="E14" s="404">
        <v>1</v>
      </c>
      <c r="F14" s="403"/>
      <c r="G14" s="396">
        <v>1</v>
      </c>
      <c r="H14" s="405"/>
      <c r="I14" s="405"/>
      <c r="J14" s="405"/>
      <c r="K14" s="404">
        <v>1</v>
      </c>
      <c r="L14" s="403"/>
      <c r="M14" s="404">
        <v>1</v>
      </c>
      <c r="N14" s="405"/>
      <c r="O14" s="403"/>
      <c r="P14" s="397"/>
      <c r="Q14" s="406"/>
      <c r="R14" s="406"/>
      <c r="S14" s="399" t="s">
        <v>896</v>
      </c>
    </row>
    <row r="15" spans="1:19" s="364" customFormat="1" ht="121.5" customHeight="1" x14ac:dyDescent="0.25">
      <c r="A15" s="408" t="s">
        <v>903</v>
      </c>
      <c r="B15" s="401" t="s">
        <v>901</v>
      </c>
      <c r="C15" s="395" t="s">
        <v>902</v>
      </c>
      <c r="D15" s="396"/>
      <c r="E15" s="396"/>
      <c r="F15" s="396"/>
      <c r="G15" s="396"/>
      <c r="H15" s="396"/>
      <c r="I15" s="396"/>
      <c r="J15" s="396"/>
      <c r="K15" s="396"/>
      <c r="L15" s="396"/>
      <c r="M15" s="396"/>
      <c r="N15" s="396"/>
      <c r="O15" s="396"/>
      <c r="P15" s="397"/>
      <c r="Q15" s="398"/>
      <c r="R15" s="398"/>
      <c r="S15" s="399" t="s">
        <v>896</v>
      </c>
    </row>
    <row r="16" spans="1:19" s="364" customFormat="1" ht="75.75" customHeight="1" x14ac:dyDescent="0.25">
      <c r="A16" s="409" t="s">
        <v>904</v>
      </c>
      <c r="B16" s="401" t="s">
        <v>901</v>
      </c>
      <c r="C16" s="395" t="s">
        <v>905</v>
      </c>
      <c r="D16" s="410"/>
      <c r="E16" s="410"/>
      <c r="F16" s="410"/>
      <c r="G16" s="396">
        <v>1</v>
      </c>
      <c r="H16" s="410"/>
      <c r="I16" s="410"/>
      <c r="J16" s="410"/>
      <c r="K16" s="396">
        <v>1</v>
      </c>
      <c r="L16" s="410"/>
      <c r="M16" s="410"/>
      <c r="N16" s="410"/>
      <c r="O16" s="410"/>
      <c r="P16" s="411"/>
      <c r="Q16" s="398"/>
      <c r="R16" s="398"/>
      <c r="S16" s="399" t="s">
        <v>896</v>
      </c>
    </row>
    <row r="17" spans="1:19" s="364" customFormat="1" ht="43.5" customHeight="1" x14ac:dyDescent="0.25">
      <c r="A17" s="408" t="s">
        <v>906</v>
      </c>
      <c r="B17" s="401" t="s">
        <v>907</v>
      </c>
      <c r="C17" s="395" t="s">
        <v>908</v>
      </c>
      <c r="D17" s="396">
        <v>1</v>
      </c>
      <c r="E17" s="396">
        <v>1</v>
      </c>
      <c r="F17" s="396">
        <v>1</v>
      </c>
      <c r="G17" s="410"/>
      <c r="H17" s="410"/>
      <c r="I17" s="410"/>
      <c r="J17" s="410"/>
      <c r="K17" s="410"/>
      <c r="L17" s="412"/>
      <c r="M17" s="410"/>
      <c r="N17" s="410"/>
      <c r="O17" s="410"/>
      <c r="P17" s="411"/>
      <c r="Q17" s="398"/>
      <c r="R17" s="398"/>
      <c r="S17" s="399" t="s">
        <v>896</v>
      </c>
    </row>
    <row r="18" spans="1:19" s="364" customFormat="1" ht="72" customHeight="1" x14ac:dyDescent="0.25">
      <c r="A18" s="413" t="s">
        <v>909</v>
      </c>
      <c r="B18" s="401" t="s">
        <v>910</v>
      </c>
      <c r="C18" s="395" t="s">
        <v>911</v>
      </c>
      <c r="D18" s="396">
        <v>1</v>
      </c>
      <c r="E18" s="410"/>
      <c r="F18" s="414"/>
      <c r="G18" s="410"/>
      <c r="H18" s="410"/>
      <c r="I18" s="410"/>
      <c r="J18" s="410"/>
      <c r="K18" s="410"/>
      <c r="L18" s="412"/>
      <c r="M18" s="410"/>
      <c r="N18" s="410"/>
      <c r="O18" s="410"/>
      <c r="P18" s="411">
        <f>'[9]presupuesto 2022'!E35</f>
        <v>12617437.550000001</v>
      </c>
      <c r="Q18" s="398"/>
      <c r="R18" s="415"/>
      <c r="S18" s="399" t="s">
        <v>896</v>
      </c>
    </row>
    <row r="19" spans="1:19" s="364" customFormat="1" ht="35.25" customHeight="1" x14ac:dyDescent="0.25">
      <c r="A19" s="413" t="s">
        <v>912</v>
      </c>
      <c r="B19" s="401" t="s">
        <v>910</v>
      </c>
      <c r="C19" s="395" t="s">
        <v>911</v>
      </c>
      <c r="D19" s="410"/>
      <c r="E19" s="396">
        <v>1</v>
      </c>
      <c r="F19" s="410"/>
      <c r="G19" s="410"/>
      <c r="H19" s="410"/>
      <c r="I19" s="410"/>
      <c r="J19" s="414"/>
      <c r="K19" s="410"/>
      <c r="L19" s="412"/>
      <c r="M19" s="410"/>
      <c r="N19" s="410"/>
      <c r="O19" s="410"/>
      <c r="P19" s="411">
        <f>'[9]presupuesto 2022'!E45</f>
        <v>300000</v>
      </c>
      <c r="Q19" s="398"/>
      <c r="R19" s="398"/>
      <c r="S19" s="399" t="s">
        <v>896</v>
      </c>
    </row>
    <row r="20" spans="1:19" s="364" customFormat="1" ht="30" customHeight="1" x14ac:dyDescent="0.25">
      <c r="A20" s="413" t="s">
        <v>913</v>
      </c>
      <c r="B20" s="401" t="s">
        <v>910</v>
      </c>
      <c r="C20" s="395" t="s">
        <v>911</v>
      </c>
      <c r="D20" s="410"/>
      <c r="E20" s="410"/>
      <c r="F20" s="396">
        <v>1</v>
      </c>
      <c r="G20" s="410"/>
      <c r="H20" s="414"/>
      <c r="I20" s="410"/>
      <c r="J20" s="410"/>
      <c r="K20" s="410"/>
      <c r="L20" s="412"/>
      <c r="M20" s="410"/>
      <c r="N20" s="410"/>
      <c r="O20" s="410"/>
      <c r="P20" s="411">
        <f>'[9]presupuesto 2022'!E54</f>
        <v>100000</v>
      </c>
      <c r="Q20" s="398"/>
      <c r="R20" s="398"/>
      <c r="S20" s="399" t="s">
        <v>896</v>
      </c>
    </row>
    <row r="21" spans="1:19" s="364" customFormat="1" ht="30" customHeight="1" x14ac:dyDescent="0.25">
      <c r="A21" s="413" t="s">
        <v>914</v>
      </c>
      <c r="B21" s="401" t="s">
        <v>915</v>
      </c>
      <c r="C21" s="395" t="s">
        <v>916</v>
      </c>
      <c r="D21" s="396"/>
      <c r="E21" s="410"/>
      <c r="F21" s="414"/>
      <c r="G21" s="410"/>
      <c r="H21" s="414"/>
      <c r="I21" s="410"/>
      <c r="J21" s="410"/>
      <c r="K21" s="410"/>
      <c r="L21" s="412"/>
      <c r="M21" s="410"/>
      <c r="N21" s="410"/>
      <c r="O21" s="410"/>
      <c r="P21" s="411"/>
      <c r="Q21" s="398"/>
      <c r="R21" s="398"/>
      <c r="S21" s="399"/>
    </row>
    <row r="22" spans="1:19" s="364" customFormat="1" ht="33" customHeight="1" x14ac:dyDescent="0.25">
      <c r="A22" s="416" t="s">
        <v>917</v>
      </c>
      <c r="B22" s="401" t="s">
        <v>918</v>
      </c>
      <c r="C22" s="395" t="s">
        <v>919</v>
      </c>
      <c r="D22" s="417"/>
      <c r="E22" s="418"/>
      <c r="F22" s="418"/>
      <c r="G22" s="419"/>
      <c r="H22" s="418"/>
      <c r="I22" s="417"/>
      <c r="J22" s="420">
        <v>1</v>
      </c>
      <c r="K22" s="418"/>
      <c r="L22" s="418"/>
      <c r="M22" s="418"/>
      <c r="N22" s="421"/>
      <c r="O22" s="417"/>
      <c r="P22" s="422"/>
      <c r="Q22" s="398"/>
      <c r="R22" s="398"/>
      <c r="S22" s="399" t="s">
        <v>896</v>
      </c>
    </row>
    <row r="23" spans="1:19" s="364" customFormat="1" ht="61.5" customHeight="1" x14ac:dyDescent="0.25">
      <c r="A23" s="386" t="s">
        <v>920</v>
      </c>
      <c r="B23" s="387" t="s">
        <v>921</v>
      </c>
      <c r="C23" s="423" t="s">
        <v>922</v>
      </c>
      <c r="D23" s="389"/>
      <c r="E23" s="389"/>
      <c r="F23" s="389"/>
      <c r="G23" s="389"/>
      <c r="H23" s="389"/>
      <c r="I23" s="389"/>
      <c r="J23" s="389"/>
      <c r="K23" s="389"/>
      <c r="L23" s="389"/>
      <c r="M23" s="389"/>
      <c r="N23" s="389"/>
      <c r="O23" s="389"/>
      <c r="P23" s="390">
        <f>SUM(P24:P29)</f>
        <v>250000</v>
      </c>
      <c r="Q23" s="391"/>
      <c r="R23" s="391"/>
      <c r="S23" s="392" t="s">
        <v>896</v>
      </c>
    </row>
    <row r="24" spans="1:19" s="176" customFormat="1" ht="74.25" customHeight="1" x14ac:dyDescent="0.25">
      <c r="A24" s="424" t="s">
        <v>923</v>
      </c>
      <c r="B24" s="401" t="s">
        <v>924</v>
      </c>
      <c r="C24" s="395" t="s">
        <v>925</v>
      </c>
      <c r="D24" s="425"/>
      <c r="E24" s="420">
        <v>1</v>
      </c>
      <c r="F24" s="425"/>
      <c r="G24" s="420">
        <v>1</v>
      </c>
      <c r="H24" s="421"/>
      <c r="I24" s="420">
        <v>1</v>
      </c>
      <c r="J24" s="421"/>
      <c r="K24" s="420">
        <v>1</v>
      </c>
      <c r="L24" s="421"/>
      <c r="M24" s="420">
        <v>1</v>
      </c>
      <c r="N24" s="425"/>
      <c r="O24" s="425"/>
      <c r="P24" s="426"/>
      <c r="Q24" s="427"/>
      <c r="R24" s="427"/>
      <c r="S24" s="399" t="s">
        <v>896</v>
      </c>
    </row>
    <row r="25" spans="1:19" s="176" customFormat="1" ht="64.5" customHeight="1" x14ac:dyDescent="0.25">
      <c r="A25" s="401" t="s">
        <v>926</v>
      </c>
      <c r="B25" s="428" t="s">
        <v>927</v>
      </c>
      <c r="C25" s="395" t="s">
        <v>925</v>
      </c>
      <c r="D25" s="421"/>
      <c r="E25" s="420">
        <v>1</v>
      </c>
      <c r="F25" s="425"/>
      <c r="G25" s="420">
        <v>1</v>
      </c>
      <c r="H25" s="421"/>
      <c r="I25" s="420">
        <v>1</v>
      </c>
      <c r="J25" s="421"/>
      <c r="K25" s="420">
        <v>1</v>
      </c>
      <c r="L25" s="421"/>
      <c r="M25" s="420">
        <v>1</v>
      </c>
      <c r="N25" s="425"/>
      <c r="O25" s="426"/>
      <c r="P25" s="427"/>
      <c r="Q25" s="427"/>
      <c r="R25" s="421"/>
      <c r="S25" s="399" t="s">
        <v>896</v>
      </c>
    </row>
    <row r="26" spans="1:19" s="176" customFormat="1" ht="64.5" customHeight="1" x14ac:dyDescent="0.25">
      <c r="A26" s="401" t="s">
        <v>928</v>
      </c>
      <c r="B26" s="428" t="s">
        <v>929</v>
      </c>
      <c r="C26" s="395" t="s">
        <v>930</v>
      </c>
      <c r="D26" s="425"/>
      <c r="E26" s="420">
        <v>1</v>
      </c>
      <c r="F26" s="425"/>
      <c r="G26" s="425"/>
      <c r="H26" s="425"/>
      <c r="I26" s="425"/>
      <c r="J26" s="425"/>
      <c r="K26" s="425"/>
      <c r="L26" s="425"/>
      <c r="M26" s="425"/>
      <c r="N26" s="425"/>
      <c r="O26" s="426"/>
      <c r="P26" s="427"/>
      <c r="Q26" s="427"/>
      <c r="R26" s="399" t="s">
        <v>896</v>
      </c>
      <c r="S26" s="399"/>
    </row>
    <row r="27" spans="1:19" s="176" customFormat="1" ht="64.5" customHeight="1" x14ac:dyDescent="0.25">
      <c r="A27" s="401" t="s">
        <v>931</v>
      </c>
      <c r="B27" s="401" t="s">
        <v>932</v>
      </c>
      <c r="C27" s="395">
        <v>2</v>
      </c>
      <c r="D27" s="425"/>
      <c r="E27" s="420">
        <v>1</v>
      </c>
      <c r="F27" s="425"/>
      <c r="G27" s="420">
        <v>1</v>
      </c>
      <c r="H27" s="421"/>
      <c r="I27" s="420">
        <v>1</v>
      </c>
      <c r="J27" s="421"/>
      <c r="K27" s="420">
        <v>1</v>
      </c>
      <c r="L27" s="421"/>
      <c r="M27" s="420">
        <v>1</v>
      </c>
      <c r="N27" s="425"/>
      <c r="O27" s="425"/>
      <c r="P27" s="426"/>
      <c r="Q27" s="427"/>
      <c r="R27" s="427"/>
      <c r="S27" s="399"/>
    </row>
    <row r="28" spans="1:19" s="176" customFormat="1" ht="110.25" customHeight="1" x14ac:dyDescent="0.25">
      <c r="A28" s="429" t="s">
        <v>933</v>
      </c>
      <c r="B28" s="430" t="s">
        <v>934</v>
      </c>
      <c r="C28" s="395" t="s">
        <v>922</v>
      </c>
      <c r="D28" s="425"/>
      <c r="E28" s="417"/>
      <c r="F28" s="425"/>
      <c r="G28" s="417"/>
      <c r="H28" s="421"/>
      <c r="I28" s="420">
        <v>1</v>
      </c>
      <c r="J28" s="421"/>
      <c r="K28" s="420">
        <v>1</v>
      </c>
      <c r="L28" s="421"/>
      <c r="M28" s="417"/>
      <c r="N28" s="425"/>
      <c r="O28" s="425"/>
      <c r="P28" s="422">
        <f>'[9]presupuesto 2022'!E63</f>
        <v>250000</v>
      </c>
      <c r="Q28" s="427"/>
      <c r="R28" s="427"/>
      <c r="S28" s="399" t="s">
        <v>896</v>
      </c>
    </row>
    <row r="29" spans="1:19" s="434" customFormat="1" ht="58.5" customHeight="1" x14ac:dyDescent="0.25">
      <c r="A29" s="400" t="s">
        <v>935</v>
      </c>
      <c r="B29" s="401" t="s">
        <v>936</v>
      </c>
      <c r="C29" s="431" t="s">
        <v>937</v>
      </c>
      <c r="D29" s="404">
        <v>1</v>
      </c>
      <c r="E29" s="404">
        <v>1</v>
      </c>
      <c r="F29" s="404">
        <v>1</v>
      </c>
      <c r="G29" s="404">
        <v>1</v>
      </c>
      <c r="H29" s="404">
        <v>1</v>
      </c>
      <c r="I29" s="404">
        <v>1</v>
      </c>
      <c r="J29" s="404">
        <v>1</v>
      </c>
      <c r="K29" s="404">
        <v>1</v>
      </c>
      <c r="L29" s="404">
        <v>1</v>
      </c>
      <c r="M29" s="404">
        <v>1</v>
      </c>
      <c r="N29" s="404">
        <v>1</v>
      </c>
      <c r="O29" s="404">
        <v>1</v>
      </c>
      <c r="P29" s="432"/>
      <c r="Q29" s="433"/>
      <c r="R29" s="433"/>
      <c r="S29" s="399" t="s">
        <v>896</v>
      </c>
    </row>
    <row r="30" spans="1:19" s="407" customFormat="1" ht="38.25" customHeight="1" x14ac:dyDescent="0.25">
      <c r="A30" s="400" t="s">
        <v>938</v>
      </c>
      <c r="B30" s="401" t="s">
        <v>939</v>
      </c>
      <c r="C30" s="395" t="s">
        <v>940</v>
      </c>
      <c r="D30" s="404">
        <v>1</v>
      </c>
      <c r="E30" s="404">
        <v>1</v>
      </c>
      <c r="F30" s="404">
        <v>1</v>
      </c>
      <c r="G30" s="404">
        <v>1</v>
      </c>
      <c r="H30" s="404">
        <v>1</v>
      </c>
      <c r="I30" s="404">
        <v>1</v>
      </c>
      <c r="J30" s="404">
        <v>1</v>
      </c>
      <c r="K30" s="404">
        <v>1</v>
      </c>
      <c r="L30" s="404">
        <v>1</v>
      </c>
      <c r="M30" s="404">
        <v>1</v>
      </c>
      <c r="N30" s="404">
        <v>1</v>
      </c>
      <c r="O30" s="404">
        <v>1</v>
      </c>
      <c r="P30" s="435"/>
      <c r="Q30" s="406"/>
      <c r="R30" s="406"/>
      <c r="S30" s="399" t="s">
        <v>896</v>
      </c>
    </row>
    <row r="31" spans="1:19" s="407" customFormat="1" ht="39.75" customHeight="1" x14ac:dyDescent="0.25">
      <c r="A31" s="400" t="s">
        <v>941</v>
      </c>
      <c r="B31" s="401" t="s">
        <v>942</v>
      </c>
      <c r="C31" s="395" t="s">
        <v>943</v>
      </c>
      <c r="D31" s="404">
        <v>1</v>
      </c>
      <c r="E31" s="404">
        <v>1</v>
      </c>
      <c r="F31" s="404">
        <v>1</v>
      </c>
      <c r="G31" s="404">
        <v>1</v>
      </c>
      <c r="H31" s="404">
        <v>1</v>
      </c>
      <c r="I31" s="404">
        <v>1</v>
      </c>
      <c r="J31" s="404">
        <v>1</v>
      </c>
      <c r="K31" s="404">
        <v>1</v>
      </c>
      <c r="L31" s="404">
        <v>1</v>
      </c>
      <c r="M31" s="404">
        <v>1</v>
      </c>
      <c r="N31" s="404">
        <v>1</v>
      </c>
      <c r="O31" s="404">
        <v>1</v>
      </c>
      <c r="P31" s="435"/>
      <c r="Q31" s="406"/>
      <c r="R31" s="406"/>
      <c r="S31" s="399" t="s">
        <v>896</v>
      </c>
    </row>
    <row r="32" spans="1:19" s="443" customFormat="1" ht="48" customHeight="1" x14ac:dyDescent="0.25">
      <c r="A32" s="436" t="s">
        <v>944</v>
      </c>
      <c r="B32" s="437" t="s">
        <v>945</v>
      </c>
      <c r="C32" s="438"/>
      <c r="D32" s="439"/>
      <c r="E32" s="439"/>
      <c r="F32" s="439"/>
      <c r="G32" s="439"/>
      <c r="H32" s="439"/>
      <c r="I32" s="439"/>
      <c r="J32" s="439"/>
      <c r="K32" s="439"/>
      <c r="L32" s="439"/>
      <c r="M32" s="439"/>
      <c r="N32" s="439"/>
      <c r="O32" s="439"/>
      <c r="P32" s="440">
        <f>SUM(P33:P47)</f>
        <v>600000</v>
      </c>
      <c r="Q32" s="441"/>
      <c r="R32" s="441"/>
      <c r="S32" s="442" t="s">
        <v>896</v>
      </c>
    </row>
    <row r="33" spans="1:19" s="176" customFormat="1" ht="55.5" customHeight="1" x14ac:dyDescent="0.25">
      <c r="A33" s="400" t="s">
        <v>946</v>
      </c>
      <c r="B33" s="421"/>
      <c r="C33" s="421"/>
      <c r="D33" s="421"/>
      <c r="E33" s="421"/>
      <c r="F33" s="421"/>
      <c r="G33" s="421"/>
      <c r="H33" s="421"/>
      <c r="I33" s="421"/>
      <c r="J33" s="421"/>
      <c r="K33" s="421"/>
      <c r="L33" s="421"/>
      <c r="M33" s="421"/>
      <c r="N33" s="421"/>
      <c r="O33" s="421"/>
      <c r="P33" s="426"/>
      <c r="Q33" s="427"/>
      <c r="R33" s="427"/>
      <c r="S33" s="399" t="s">
        <v>896</v>
      </c>
    </row>
    <row r="34" spans="1:19" s="176" customFormat="1" ht="51" customHeight="1" x14ac:dyDescent="0.25">
      <c r="A34" s="401" t="s">
        <v>947</v>
      </c>
      <c r="B34" s="428" t="s">
        <v>948</v>
      </c>
      <c r="C34" s="395" t="s">
        <v>949</v>
      </c>
      <c r="D34" s="444">
        <v>1</v>
      </c>
      <c r="E34" s="444">
        <v>1</v>
      </c>
      <c r="F34" s="444">
        <v>1</v>
      </c>
      <c r="G34" s="444">
        <v>1</v>
      </c>
      <c r="H34" s="444">
        <v>1</v>
      </c>
      <c r="I34" s="444">
        <v>1</v>
      </c>
      <c r="J34" s="444">
        <v>1</v>
      </c>
      <c r="K34" s="444">
        <v>1</v>
      </c>
      <c r="L34" s="444">
        <v>1</v>
      </c>
      <c r="M34" s="444">
        <v>1</v>
      </c>
      <c r="N34" s="444">
        <v>1</v>
      </c>
      <c r="O34" s="444">
        <v>1</v>
      </c>
      <c r="P34" s="426"/>
      <c r="Q34" s="427"/>
      <c r="R34" s="427"/>
      <c r="S34" s="399"/>
    </row>
    <row r="35" spans="1:19" s="176" customFormat="1" ht="44.25" customHeight="1" x14ac:dyDescent="0.25">
      <c r="A35" s="401" t="s">
        <v>950</v>
      </c>
      <c r="B35" s="428" t="s">
        <v>948</v>
      </c>
      <c r="C35" s="395" t="s">
        <v>949</v>
      </c>
      <c r="D35" s="444">
        <v>1</v>
      </c>
      <c r="E35" s="444">
        <v>1</v>
      </c>
      <c r="F35" s="444">
        <v>1</v>
      </c>
      <c r="G35" s="444">
        <v>1</v>
      </c>
      <c r="H35" s="444">
        <v>1</v>
      </c>
      <c r="I35" s="444">
        <v>1</v>
      </c>
      <c r="J35" s="444">
        <v>1</v>
      </c>
      <c r="K35" s="444">
        <v>1</v>
      </c>
      <c r="L35" s="444">
        <v>1</v>
      </c>
      <c r="M35" s="444">
        <v>1</v>
      </c>
      <c r="N35" s="444">
        <v>1</v>
      </c>
      <c r="O35" s="444">
        <v>1</v>
      </c>
      <c r="P35" s="426"/>
      <c r="Q35" s="427"/>
      <c r="R35" s="427"/>
      <c r="S35" s="399" t="s">
        <v>896</v>
      </c>
    </row>
    <row r="36" spans="1:19" s="176" customFormat="1" ht="69" customHeight="1" x14ac:dyDescent="0.25">
      <c r="A36" s="401" t="s">
        <v>951</v>
      </c>
      <c r="B36" s="428" t="s">
        <v>948</v>
      </c>
      <c r="C36" s="395" t="s">
        <v>949</v>
      </c>
      <c r="D36" s="444">
        <v>1</v>
      </c>
      <c r="E36" s="444">
        <v>1</v>
      </c>
      <c r="F36" s="444">
        <v>1</v>
      </c>
      <c r="G36" s="444">
        <v>1</v>
      </c>
      <c r="H36" s="444">
        <v>1</v>
      </c>
      <c r="I36" s="444">
        <v>1</v>
      </c>
      <c r="J36" s="444">
        <v>1</v>
      </c>
      <c r="K36" s="444">
        <v>1</v>
      </c>
      <c r="L36" s="444">
        <v>1</v>
      </c>
      <c r="M36" s="444">
        <v>1</v>
      </c>
      <c r="N36" s="444">
        <v>1</v>
      </c>
      <c r="O36" s="444">
        <v>1</v>
      </c>
      <c r="P36" s="426"/>
      <c r="Q36" s="427"/>
      <c r="R36" s="427"/>
      <c r="S36" s="399" t="s">
        <v>896</v>
      </c>
    </row>
    <row r="37" spans="1:19" s="176" customFormat="1" ht="43.5" customHeight="1" x14ac:dyDescent="0.25">
      <c r="A37" s="401" t="s">
        <v>952</v>
      </c>
      <c r="B37" s="428" t="s">
        <v>948</v>
      </c>
      <c r="C37" s="395" t="s">
        <v>949</v>
      </c>
      <c r="D37" s="444">
        <v>1</v>
      </c>
      <c r="E37" s="444">
        <v>1</v>
      </c>
      <c r="F37" s="444">
        <v>1</v>
      </c>
      <c r="G37" s="444">
        <v>1</v>
      </c>
      <c r="H37" s="444">
        <v>1</v>
      </c>
      <c r="I37" s="444">
        <v>1</v>
      </c>
      <c r="J37" s="444">
        <v>1</v>
      </c>
      <c r="K37" s="444">
        <v>1</v>
      </c>
      <c r="L37" s="444">
        <v>1</v>
      </c>
      <c r="M37" s="444">
        <v>1</v>
      </c>
      <c r="N37" s="444">
        <v>1</v>
      </c>
      <c r="O37" s="444">
        <v>1</v>
      </c>
      <c r="P37" s="426"/>
      <c r="Q37" s="427"/>
      <c r="R37" s="427"/>
      <c r="S37" s="399" t="s">
        <v>896</v>
      </c>
    </row>
    <row r="38" spans="1:19" s="176" customFormat="1" ht="48" customHeight="1" x14ac:dyDescent="0.25">
      <c r="A38" s="401" t="s">
        <v>953</v>
      </c>
      <c r="B38" s="428" t="s">
        <v>948</v>
      </c>
      <c r="C38" s="395" t="s">
        <v>949</v>
      </c>
      <c r="D38" s="444">
        <v>1</v>
      </c>
      <c r="E38" s="444">
        <v>1</v>
      </c>
      <c r="F38" s="444">
        <v>1</v>
      </c>
      <c r="G38" s="444">
        <v>1</v>
      </c>
      <c r="H38" s="444">
        <v>1</v>
      </c>
      <c r="I38" s="444">
        <v>1</v>
      </c>
      <c r="J38" s="444">
        <v>1</v>
      </c>
      <c r="K38" s="444">
        <v>1</v>
      </c>
      <c r="L38" s="444">
        <v>1</v>
      </c>
      <c r="M38" s="444">
        <v>1</v>
      </c>
      <c r="N38" s="444">
        <v>1</v>
      </c>
      <c r="O38" s="444">
        <v>1</v>
      </c>
      <c r="P38" s="422"/>
      <c r="Q38" s="427"/>
      <c r="R38" s="427"/>
      <c r="S38" s="399" t="s">
        <v>896</v>
      </c>
    </row>
    <row r="39" spans="1:19" s="176" customFormat="1" ht="82.5" customHeight="1" x14ac:dyDescent="0.25">
      <c r="A39" s="424" t="s">
        <v>954</v>
      </c>
      <c r="B39" s="421"/>
      <c r="C39" s="421"/>
      <c r="D39" s="421"/>
      <c r="E39" s="421"/>
      <c r="F39" s="421"/>
      <c r="G39" s="421"/>
      <c r="H39" s="421"/>
      <c r="I39" s="421"/>
      <c r="J39" s="421"/>
      <c r="K39" s="421"/>
      <c r="L39" s="421"/>
      <c r="M39" s="421"/>
      <c r="N39" s="421"/>
      <c r="O39" s="421"/>
      <c r="P39" s="426"/>
      <c r="Q39" s="427"/>
      <c r="R39" s="427"/>
      <c r="S39" s="399" t="s">
        <v>896</v>
      </c>
    </row>
    <row r="40" spans="1:19" s="176" customFormat="1" ht="63.75" customHeight="1" x14ac:dyDescent="0.25">
      <c r="A40" s="401" t="s">
        <v>955</v>
      </c>
      <c r="B40" s="401" t="s">
        <v>956</v>
      </c>
      <c r="C40" s="395" t="s">
        <v>957</v>
      </c>
      <c r="D40" s="417"/>
      <c r="E40" s="417"/>
      <c r="F40" s="421"/>
      <c r="G40" s="420">
        <v>1</v>
      </c>
      <c r="H40" s="417"/>
      <c r="I40" s="421"/>
      <c r="J40" s="420">
        <v>1</v>
      </c>
      <c r="K40" s="417"/>
      <c r="L40" s="421"/>
      <c r="M40" s="420">
        <v>1</v>
      </c>
      <c r="N40" s="417"/>
      <c r="O40" s="417"/>
      <c r="P40" s="426"/>
      <c r="Q40" s="427"/>
      <c r="R40" s="427"/>
      <c r="S40" s="399"/>
    </row>
    <row r="41" spans="1:19" s="176" customFormat="1" ht="102" customHeight="1" x14ac:dyDescent="0.25">
      <c r="A41" s="401" t="s">
        <v>958</v>
      </c>
      <c r="B41" s="430" t="s">
        <v>927</v>
      </c>
      <c r="C41" s="395" t="s">
        <v>905</v>
      </c>
      <c r="D41" s="420">
        <v>1</v>
      </c>
      <c r="E41" s="420">
        <v>1</v>
      </c>
      <c r="F41" s="417"/>
      <c r="G41" s="417"/>
      <c r="H41" s="417"/>
      <c r="I41" s="417"/>
      <c r="J41" s="417"/>
      <c r="K41" s="417"/>
      <c r="L41" s="417"/>
      <c r="M41" s="417"/>
      <c r="N41" s="417"/>
      <c r="O41" s="417"/>
      <c r="P41" s="422"/>
      <c r="Q41" s="427"/>
      <c r="R41" s="427"/>
      <c r="S41" s="399" t="s">
        <v>896</v>
      </c>
    </row>
    <row r="42" spans="1:19" s="176" customFormat="1" ht="102" customHeight="1" x14ac:dyDescent="0.25">
      <c r="A42" s="401" t="s">
        <v>959</v>
      </c>
      <c r="B42" s="421" t="s">
        <v>927</v>
      </c>
      <c r="C42" s="395" t="s">
        <v>960</v>
      </c>
      <c r="D42" s="420">
        <v>1</v>
      </c>
      <c r="E42" s="417"/>
      <c r="F42" s="417"/>
      <c r="G42" s="417"/>
      <c r="H42" s="417"/>
      <c r="I42" s="417"/>
      <c r="J42" s="417"/>
      <c r="K42" s="417"/>
      <c r="L42" s="417"/>
      <c r="M42" s="417"/>
      <c r="N42" s="417"/>
      <c r="O42" s="417"/>
      <c r="P42" s="426"/>
      <c r="Q42" s="427"/>
      <c r="R42" s="427"/>
      <c r="S42" s="399" t="s">
        <v>896</v>
      </c>
    </row>
    <row r="43" spans="1:19" s="176" customFormat="1" ht="96" customHeight="1" x14ac:dyDescent="0.25">
      <c r="A43" s="401" t="s">
        <v>961</v>
      </c>
      <c r="B43" s="445" t="s">
        <v>962</v>
      </c>
      <c r="C43" s="395" t="s">
        <v>963</v>
      </c>
      <c r="D43" s="420">
        <v>1</v>
      </c>
      <c r="E43" s="420">
        <v>1</v>
      </c>
      <c r="F43" s="420">
        <v>1</v>
      </c>
      <c r="G43" s="420">
        <v>1</v>
      </c>
      <c r="H43" s="420">
        <v>1</v>
      </c>
      <c r="I43" s="420">
        <v>1</v>
      </c>
      <c r="J43" s="420">
        <v>1</v>
      </c>
      <c r="K43" s="420">
        <v>1</v>
      </c>
      <c r="L43" s="420">
        <v>1</v>
      </c>
      <c r="M43" s="420">
        <v>1</v>
      </c>
      <c r="N43" s="420">
        <v>1</v>
      </c>
      <c r="O43" s="420">
        <v>1</v>
      </c>
      <c r="P43" s="426"/>
      <c r="Q43" s="427"/>
      <c r="R43" s="427"/>
      <c r="S43" s="399" t="s">
        <v>896</v>
      </c>
    </row>
    <row r="44" spans="1:19" s="176" customFormat="1" ht="77.25" customHeight="1" x14ac:dyDescent="0.25">
      <c r="A44" s="401" t="s">
        <v>964</v>
      </c>
      <c r="B44" s="430" t="s">
        <v>965</v>
      </c>
      <c r="C44" s="395" t="s">
        <v>922</v>
      </c>
      <c r="D44" s="417"/>
      <c r="E44" s="420">
        <v>1</v>
      </c>
      <c r="F44" s="417"/>
      <c r="G44" s="417"/>
      <c r="H44" s="421"/>
      <c r="I44" s="420">
        <v>1</v>
      </c>
      <c r="J44" s="417"/>
      <c r="K44" s="417"/>
      <c r="L44" s="417"/>
      <c r="M44" s="417"/>
      <c r="N44" s="417"/>
      <c r="O44" s="417"/>
      <c r="P44" s="426"/>
      <c r="Q44" s="427"/>
      <c r="R44" s="427"/>
      <c r="S44" s="399" t="s">
        <v>896</v>
      </c>
    </row>
    <row r="45" spans="1:19" s="176" customFormat="1" ht="87.75" customHeight="1" x14ac:dyDescent="0.25">
      <c r="A45" s="446" t="s">
        <v>966</v>
      </c>
      <c r="B45" s="430" t="s">
        <v>927</v>
      </c>
      <c r="C45" s="395" t="s">
        <v>967</v>
      </c>
      <c r="D45" s="417"/>
      <c r="E45" s="417"/>
      <c r="F45" s="420">
        <v>1</v>
      </c>
      <c r="G45" s="417"/>
      <c r="H45" s="420">
        <v>1</v>
      </c>
      <c r="I45" s="417"/>
      <c r="J45" s="420">
        <v>1</v>
      </c>
      <c r="K45" s="417"/>
      <c r="L45" s="417"/>
      <c r="M45" s="417"/>
      <c r="N45" s="417"/>
      <c r="O45" s="417"/>
      <c r="P45" s="447">
        <f>'[9]presupuesto 2022'!E73</f>
        <v>100000</v>
      </c>
      <c r="Q45" s="427"/>
      <c r="R45" s="427"/>
      <c r="S45" s="399" t="s">
        <v>896</v>
      </c>
    </row>
    <row r="46" spans="1:19" s="176" customFormat="1" ht="72.75" customHeight="1" x14ac:dyDescent="0.25">
      <c r="A46" s="401" t="s">
        <v>968</v>
      </c>
      <c r="B46" s="428" t="s">
        <v>969</v>
      </c>
      <c r="C46" s="395" t="s">
        <v>970</v>
      </c>
      <c r="D46" s="420">
        <v>1</v>
      </c>
      <c r="E46" s="420">
        <v>1</v>
      </c>
      <c r="F46" s="420">
        <v>1</v>
      </c>
      <c r="G46" s="420">
        <v>1</v>
      </c>
      <c r="H46" s="420">
        <v>1</v>
      </c>
      <c r="I46" s="420">
        <v>1</v>
      </c>
      <c r="J46" s="420">
        <v>1</v>
      </c>
      <c r="K46" s="420">
        <v>1</v>
      </c>
      <c r="L46" s="420">
        <v>1</v>
      </c>
      <c r="M46" s="420">
        <v>1</v>
      </c>
      <c r="N46" s="420">
        <v>1</v>
      </c>
      <c r="O46" s="420">
        <v>1</v>
      </c>
      <c r="P46" s="422"/>
      <c r="Q46" s="427"/>
      <c r="R46" s="427"/>
      <c r="S46" s="399" t="s">
        <v>896</v>
      </c>
    </row>
    <row r="47" spans="1:19" s="364" customFormat="1" ht="84.75" customHeight="1" x14ac:dyDescent="0.25">
      <c r="A47" s="436" t="s">
        <v>971</v>
      </c>
      <c r="B47" s="401" t="s">
        <v>972</v>
      </c>
      <c r="C47" s="395" t="s">
        <v>973</v>
      </c>
      <c r="D47" s="417"/>
      <c r="E47" s="420">
        <v>1</v>
      </c>
      <c r="F47" s="420">
        <v>1</v>
      </c>
      <c r="G47" s="420">
        <v>1</v>
      </c>
      <c r="H47" s="420">
        <v>1</v>
      </c>
      <c r="I47" s="420">
        <v>1</v>
      </c>
      <c r="J47" s="420">
        <v>1</v>
      </c>
      <c r="K47" s="420">
        <v>1</v>
      </c>
      <c r="L47" s="420">
        <v>1</v>
      </c>
      <c r="M47" s="420">
        <v>1</v>
      </c>
      <c r="N47" s="420">
        <v>1</v>
      </c>
      <c r="O47" s="417"/>
      <c r="P47" s="447">
        <f>'[9]presupuesto 2022'!E86</f>
        <v>500000</v>
      </c>
      <c r="Q47" s="398"/>
      <c r="R47" s="398"/>
      <c r="S47" s="399"/>
    </row>
    <row r="48" spans="1:19" ht="16.5" customHeight="1" x14ac:dyDescent="0.25">
      <c r="A48" s="1432" t="s">
        <v>178</v>
      </c>
      <c r="B48" s="1433"/>
      <c r="C48" s="1433"/>
      <c r="D48" s="1433"/>
      <c r="E48" s="1433"/>
      <c r="F48" s="1433"/>
      <c r="G48" s="1433"/>
      <c r="H48" s="1433"/>
      <c r="I48" s="1433"/>
      <c r="J48" s="1433"/>
      <c r="K48" s="1433"/>
      <c r="L48" s="1433"/>
      <c r="M48" s="1433"/>
      <c r="N48" s="1433"/>
      <c r="O48" s="1434"/>
      <c r="P48" s="448">
        <f>P12+P23+P32</f>
        <v>13867437.550000001</v>
      </c>
      <c r="R48" s="449"/>
    </row>
    <row r="49" spans="17:17" x14ac:dyDescent="0.25">
      <c r="Q49" s="84"/>
    </row>
    <row r="51" spans="17:17" x14ac:dyDescent="0.25">
      <c r="Q51" s="449"/>
    </row>
    <row r="52" spans="17:17" x14ac:dyDescent="0.25">
      <c r="Q52" s="84"/>
    </row>
  </sheetData>
  <mergeCells count="14">
    <mergeCell ref="M9:O9"/>
    <mergeCell ref="P9:R9"/>
    <mergeCell ref="S9:S10"/>
    <mergeCell ref="A48:O48"/>
    <mergeCell ref="A2:S2"/>
    <mergeCell ref="A3:S3"/>
    <mergeCell ref="A4:S4"/>
    <mergeCell ref="C5:G5"/>
    <mergeCell ref="A9:A10"/>
    <mergeCell ref="B9:B10"/>
    <mergeCell ref="C9:C10"/>
    <mergeCell ref="D9:F9"/>
    <mergeCell ref="G9:I9"/>
    <mergeCell ref="J9:L9"/>
  </mergeCells>
  <pageMargins left="0.74803149606299213" right="0.70866141732283472" top="0.74803149606299213" bottom="0.74803149606299213" header="0.31496062992125984" footer="0.31496062992125984"/>
  <pageSetup paperSize="7"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2"/>
  <sheetViews>
    <sheetView topLeftCell="A101" zoomScaleNormal="100" workbookViewId="0">
      <selection activeCell="A102" sqref="A102:Q116"/>
    </sheetView>
  </sheetViews>
  <sheetFormatPr baseColWidth="10" defaultColWidth="11.42578125" defaultRowHeight="15" x14ac:dyDescent="0.25"/>
  <cols>
    <col min="1" max="1" width="36" customWidth="1"/>
    <col min="2" max="2" width="29.42578125" customWidth="1"/>
    <col min="3" max="3" width="17.28515625" customWidth="1"/>
    <col min="4" max="4" width="3.42578125" customWidth="1"/>
    <col min="5" max="5" width="4" customWidth="1"/>
    <col min="6" max="6" width="3.85546875" customWidth="1"/>
    <col min="7" max="7" width="3.28515625" customWidth="1"/>
    <col min="8" max="9" width="4" customWidth="1"/>
    <col min="10" max="10" width="3.7109375" customWidth="1"/>
    <col min="11" max="12" width="3.5703125" customWidth="1"/>
    <col min="13" max="13" width="3.42578125" customWidth="1"/>
    <col min="14" max="14" width="4" customWidth="1"/>
    <col min="15" max="15" width="3.42578125" customWidth="1"/>
    <col min="16" max="16" width="13.28515625" customWidth="1"/>
    <col min="17" max="17" width="13.140625" customWidth="1"/>
    <col min="18" max="18" width="10.140625" customWidth="1"/>
    <col min="19" max="19" width="14.85546875" customWidth="1"/>
  </cols>
  <sheetData>
    <row r="1" spans="1:256" s="454" customFormat="1" ht="16.5" customHeight="1" x14ac:dyDescent="0.3">
      <c r="A1" s="450"/>
      <c r="B1" s="451"/>
      <c r="C1" s="451"/>
      <c r="D1" s="451"/>
      <c r="E1" s="451"/>
      <c r="F1" s="451"/>
      <c r="G1" s="451"/>
      <c r="H1" s="451"/>
      <c r="I1" s="451"/>
      <c r="J1" s="451"/>
      <c r="K1" s="451"/>
      <c r="L1" s="451"/>
      <c r="M1" s="451"/>
      <c r="N1" s="451"/>
      <c r="O1" s="451"/>
      <c r="P1" s="451"/>
      <c r="Q1" s="451"/>
      <c r="R1" s="451"/>
      <c r="S1" s="452"/>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3"/>
      <c r="BA1" s="453"/>
      <c r="BB1" s="453"/>
      <c r="BC1" s="453"/>
      <c r="BD1" s="453"/>
      <c r="BE1" s="453"/>
      <c r="BF1" s="453"/>
      <c r="BG1" s="453"/>
      <c r="BH1" s="453"/>
      <c r="BI1" s="453"/>
      <c r="BJ1" s="453"/>
      <c r="BK1" s="453"/>
      <c r="BL1" s="453"/>
      <c r="BM1" s="453"/>
      <c r="BN1" s="453"/>
      <c r="BO1" s="453"/>
      <c r="BP1" s="453"/>
      <c r="BQ1" s="453"/>
      <c r="BR1" s="453"/>
      <c r="BS1" s="453"/>
      <c r="BT1" s="453"/>
      <c r="BU1" s="453"/>
      <c r="BV1" s="453"/>
      <c r="BW1" s="453"/>
      <c r="BX1" s="453"/>
      <c r="BY1" s="453"/>
      <c r="BZ1" s="453"/>
      <c r="CA1" s="453"/>
      <c r="CB1" s="453"/>
      <c r="CC1" s="453"/>
      <c r="CD1" s="453"/>
      <c r="CE1" s="453"/>
      <c r="CF1" s="453"/>
      <c r="CG1" s="453"/>
      <c r="CH1" s="453"/>
      <c r="CI1" s="453"/>
      <c r="CJ1" s="453"/>
      <c r="CK1" s="453"/>
      <c r="CL1" s="453"/>
      <c r="CM1" s="453"/>
      <c r="CN1" s="453"/>
      <c r="CO1" s="453"/>
      <c r="CP1" s="453"/>
      <c r="CQ1" s="453"/>
      <c r="CR1" s="453"/>
      <c r="CS1" s="453"/>
      <c r="CT1" s="453"/>
      <c r="CU1" s="453"/>
      <c r="CV1" s="453"/>
      <c r="CW1" s="453"/>
      <c r="CX1" s="453"/>
      <c r="CY1" s="453"/>
      <c r="CZ1" s="453"/>
      <c r="DA1" s="453"/>
      <c r="DB1" s="453"/>
      <c r="DC1" s="453"/>
      <c r="DD1" s="453"/>
      <c r="DE1" s="453"/>
      <c r="DF1" s="453"/>
      <c r="DG1" s="453"/>
      <c r="DH1" s="453"/>
      <c r="DI1" s="453"/>
      <c r="DJ1" s="453"/>
      <c r="DK1" s="453"/>
      <c r="DL1" s="453"/>
      <c r="DM1" s="453"/>
      <c r="DN1" s="453"/>
      <c r="DO1" s="453"/>
      <c r="DP1" s="453"/>
      <c r="DQ1" s="453"/>
      <c r="DR1" s="453"/>
      <c r="DS1" s="453"/>
      <c r="DT1" s="453"/>
      <c r="DU1" s="453"/>
      <c r="DV1" s="453"/>
      <c r="DW1" s="453"/>
      <c r="DX1" s="453"/>
      <c r="DY1" s="453"/>
      <c r="DZ1" s="453"/>
      <c r="EA1" s="453"/>
      <c r="EB1" s="453"/>
      <c r="EC1" s="453"/>
      <c r="ED1" s="453"/>
      <c r="EE1" s="453"/>
      <c r="EF1" s="453"/>
      <c r="EG1" s="453"/>
      <c r="EH1" s="453"/>
      <c r="EI1" s="453"/>
      <c r="EJ1" s="453"/>
      <c r="EK1" s="453"/>
      <c r="EL1" s="453"/>
      <c r="EM1" s="453"/>
      <c r="EN1" s="453"/>
      <c r="EO1" s="453"/>
      <c r="EP1" s="453"/>
      <c r="EQ1" s="453"/>
      <c r="ER1" s="453"/>
      <c r="ES1" s="453"/>
      <c r="ET1" s="453"/>
      <c r="EU1" s="453"/>
      <c r="EV1" s="453"/>
      <c r="EW1" s="453"/>
      <c r="EX1" s="453"/>
      <c r="EY1" s="453"/>
      <c r="EZ1" s="453"/>
      <c r="FA1" s="453"/>
      <c r="FB1" s="453"/>
      <c r="FC1" s="453"/>
      <c r="FD1" s="453"/>
      <c r="FE1" s="453"/>
      <c r="FF1" s="453"/>
      <c r="FG1" s="453"/>
      <c r="FH1" s="453"/>
      <c r="FI1" s="453"/>
      <c r="FJ1" s="453"/>
      <c r="FK1" s="453"/>
      <c r="FL1" s="453"/>
      <c r="FM1" s="453"/>
      <c r="FN1" s="453"/>
      <c r="FO1" s="453"/>
      <c r="FP1" s="453"/>
      <c r="FQ1" s="453"/>
      <c r="FR1" s="453"/>
      <c r="FS1" s="453"/>
      <c r="FT1" s="453"/>
      <c r="FU1" s="453"/>
      <c r="FV1" s="453"/>
      <c r="FW1" s="453"/>
      <c r="FX1" s="453"/>
      <c r="FY1" s="453"/>
      <c r="FZ1" s="453"/>
      <c r="GA1" s="453"/>
      <c r="GB1" s="453"/>
      <c r="GC1" s="453"/>
      <c r="GD1" s="453"/>
      <c r="GE1" s="453"/>
      <c r="GF1" s="453"/>
      <c r="GG1" s="453"/>
      <c r="GH1" s="453"/>
      <c r="GI1" s="453"/>
      <c r="GJ1" s="453"/>
      <c r="GK1" s="453"/>
      <c r="GL1" s="453"/>
      <c r="GM1" s="453"/>
      <c r="GN1" s="453"/>
      <c r="GO1" s="453"/>
      <c r="GP1" s="453"/>
      <c r="GQ1" s="453"/>
      <c r="GR1" s="453"/>
      <c r="GS1" s="453"/>
      <c r="GT1" s="453"/>
      <c r="GU1" s="453"/>
      <c r="GV1" s="453"/>
      <c r="GW1" s="453"/>
      <c r="GX1" s="453"/>
      <c r="GY1" s="453"/>
      <c r="GZ1" s="453"/>
      <c r="HA1" s="453"/>
      <c r="HB1" s="453"/>
      <c r="HC1" s="453"/>
      <c r="HD1" s="453"/>
      <c r="HE1" s="453"/>
      <c r="HF1" s="453"/>
      <c r="HG1" s="453"/>
      <c r="HH1" s="453"/>
      <c r="HI1" s="453"/>
      <c r="HJ1" s="453"/>
      <c r="HK1" s="453"/>
      <c r="HL1" s="453"/>
      <c r="HM1" s="453"/>
      <c r="HN1" s="453"/>
      <c r="HO1" s="453"/>
      <c r="HP1" s="453"/>
      <c r="HQ1" s="453"/>
      <c r="HR1" s="453"/>
      <c r="HS1" s="453"/>
      <c r="HT1" s="453"/>
      <c r="HU1" s="453"/>
      <c r="HV1" s="453"/>
      <c r="HW1" s="453"/>
      <c r="HX1" s="453"/>
      <c r="HY1" s="453"/>
      <c r="HZ1" s="453"/>
      <c r="IA1" s="453"/>
      <c r="IB1" s="453"/>
      <c r="IC1" s="453"/>
      <c r="ID1" s="453"/>
      <c r="IE1" s="453"/>
      <c r="IF1" s="453"/>
      <c r="IG1" s="453"/>
      <c r="IH1" s="453"/>
      <c r="II1" s="453"/>
      <c r="IJ1" s="453"/>
      <c r="IK1" s="453"/>
      <c r="IL1" s="453"/>
      <c r="IM1" s="453"/>
      <c r="IN1" s="453"/>
      <c r="IO1" s="453"/>
      <c r="IP1" s="453"/>
      <c r="IQ1" s="453"/>
      <c r="IR1" s="453"/>
      <c r="IS1" s="453"/>
      <c r="IT1" s="453"/>
      <c r="IU1" s="453"/>
      <c r="IV1" s="453"/>
    </row>
    <row r="2" spans="1:256" s="454" customFormat="1" ht="33.950000000000003" customHeight="1" x14ac:dyDescent="0.5">
      <c r="A2" s="1448" t="s">
        <v>0</v>
      </c>
      <c r="B2" s="1449"/>
      <c r="C2" s="1449"/>
      <c r="D2" s="1449"/>
      <c r="E2" s="1449"/>
      <c r="F2" s="1449"/>
      <c r="G2" s="1449"/>
      <c r="H2" s="1449"/>
      <c r="I2" s="1449"/>
      <c r="J2" s="1449"/>
      <c r="K2" s="1449"/>
      <c r="L2" s="1449"/>
      <c r="M2" s="1449"/>
      <c r="N2" s="1449"/>
      <c r="O2" s="1449"/>
      <c r="P2" s="1449"/>
      <c r="Q2" s="1449"/>
      <c r="R2" s="1449"/>
      <c r="S2" s="1449"/>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3"/>
      <c r="AU2" s="453"/>
      <c r="AV2" s="453"/>
      <c r="AW2" s="453"/>
      <c r="AX2" s="453"/>
      <c r="AY2" s="453"/>
      <c r="AZ2" s="453"/>
      <c r="BA2" s="453"/>
      <c r="BB2" s="453"/>
      <c r="BC2" s="453"/>
      <c r="BD2" s="453"/>
      <c r="BE2" s="453"/>
      <c r="BF2" s="453"/>
      <c r="BG2" s="453"/>
      <c r="BH2" s="453"/>
      <c r="BI2" s="453"/>
      <c r="BJ2" s="453"/>
      <c r="BK2" s="453"/>
      <c r="BL2" s="453"/>
      <c r="BM2" s="453"/>
      <c r="BN2" s="453"/>
      <c r="BO2" s="453"/>
      <c r="BP2" s="453"/>
      <c r="BQ2" s="453"/>
      <c r="BR2" s="453"/>
      <c r="BS2" s="453"/>
      <c r="BT2" s="453"/>
      <c r="BU2" s="453"/>
      <c r="BV2" s="453"/>
      <c r="BW2" s="453"/>
      <c r="BX2" s="453"/>
      <c r="BY2" s="453"/>
      <c r="BZ2" s="453"/>
      <c r="CA2" s="453"/>
      <c r="CB2" s="453"/>
      <c r="CC2" s="453"/>
      <c r="CD2" s="453"/>
      <c r="CE2" s="453"/>
      <c r="CF2" s="453"/>
      <c r="CG2" s="453"/>
      <c r="CH2" s="453"/>
      <c r="CI2" s="453"/>
      <c r="CJ2" s="453"/>
      <c r="CK2" s="453"/>
      <c r="CL2" s="453"/>
      <c r="CM2" s="453"/>
      <c r="CN2" s="453"/>
      <c r="CO2" s="453"/>
      <c r="CP2" s="453"/>
      <c r="CQ2" s="453"/>
      <c r="CR2" s="453"/>
      <c r="CS2" s="453"/>
      <c r="CT2" s="453"/>
      <c r="CU2" s="453"/>
      <c r="CV2" s="453"/>
      <c r="CW2" s="453"/>
      <c r="CX2" s="453"/>
      <c r="CY2" s="453"/>
      <c r="CZ2" s="453"/>
      <c r="DA2" s="453"/>
      <c r="DB2" s="453"/>
      <c r="DC2" s="453"/>
      <c r="DD2" s="453"/>
      <c r="DE2" s="453"/>
      <c r="DF2" s="453"/>
      <c r="DG2" s="453"/>
      <c r="DH2" s="453"/>
      <c r="DI2" s="453"/>
      <c r="DJ2" s="453"/>
      <c r="DK2" s="453"/>
      <c r="DL2" s="453"/>
      <c r="DM2" s="453"/>
      <c r="DN2" s="453"/>
      <c r="DO2" s="453"/>
      <c r="DP2" s="453"/>
      <c r="DQ2" s="453"/>
      <c r="DR2" s="453"/>
      <c r="DS2" s="453"/>
      <c r="DT2" s="453"/>
      <c r="DU2" s="453"/>
      <c r="DV2" s="453"/>
      <c r="DW2" s="453"/>
      <c r="DX2" s="453"/>
      <c r="DY2" s="453"/>
      <c r="DZ2" s="453"/>
      <c r="EA2" s="453"/>
      <c r="EB2" s="453"/>
      <c r="EC2" s="453"/>
      <c r="ED2" s="453"/>
      <c r="EE2" s="453"/>
      <c r="EF2" s="453"/>
      <c r="EG2" s="453"/>
      <c r="EH2" s="453"/>
      <c r="EI2" s="453"/>
      <c r="EJ2" s="453"/>
      <c r="EK2" s="453"/>
      <c r="EL2" s="453"/>
      <c r="EM2" s="453"/>
      <c r="EN2" s="453"/>
      <c r="EO2" s="453"/>
      <c r="EP2" s="453"/>
      <c r="EQ2" s="453"/>
      <c r="ER2" s="453"/>
      <c r="ES2" s="453"/>
      <c r="ET2" s="453"/>
      <c r="EU2" s="453"/>
      <c r="EV2" s="453"/>
      <c r="EW2" s="453"/>
      <c r="EX2" s="453"/>
      <c r="EY2" s="453"/>
      <c r="EZ2" s="453"/>
      <c r="FA2" s="453"/>
      <c r="FB2" s="453"/>
      <c r="FC2" s="453"/>
      <c r="FD2" s="453"/>
      <c r="FE2" s="453"/>
      <c r="FF2" s="453"/>
      <c r="FG2" s="453"/>
      <c r="FH2" s="453"/>
      <c r="FI2" s="453"/>
      <c r="FJ2" s="453"/>
      <c r="FK2" s="453"/>
      <c r="FL2" s="453"/>
      <c r="FM2" s="453"/>
      <c r="FN2" s="453"/>
      <c r="FO2" s="453"/>
      <c r="FP2" s="453"/>
      <c r="FQ2" s="453"/>
      <c r="FR2" s="453"/>
      <c r="FS2" s="453"/>
      <c r="FT2" s="453"/>
      <c r="FU2" s="453"/>
      <c r="FV2" s="453"/>
      <c r="FW2" s="453"/>
      <c r="FX2" s="453"/>
      <c r="FY2" s="453"/>
      <c r="FZ2" s="453"/>
      <c r="GA2" s="453"/>
      <c r="GB2" s="453"/>
      <c r="GC2" s="453"/>
      <c r="GD2" s="453"/>
      <c r="GE2" s="453"/>
      <c r="GF2" s="453"/>
      <c r="GG2" s="453"/>
      <c r="GH2" s="453"/>
      <c r="GI2" s="453"/>
      <c r="GJ2" s="453"/>
      <c r="GK2" s="453"/>
      <c r="GL2" s="453"/>
      <c r="GM2" s="453"/>
      <c r="GN2" s="453"/>
      <c r="GO2" s="453"/>
      <c r="GP2" s="453"/>
      <c r="GQ2" s="453"/>
      <c r="GR2" s="453"/>
      <c r="GS2" s="453"/>
      <c r="GT2" s="453"/>
      <c r="GU2" s="453"/>
      <c r="GV2" s="453"/>
      <c r="GW2" s="453"/>
      <c r="GX2" s="453"/>
      <c r="GY2" s="453"/>
      <c r="GZ2" s="453"/>
      <c r="HA2" s="453"/>
      <c r="HB2" s="453"/>
      <c r="HC2" s="453"/>
      <c r="HD2" s="453"/>
      <c r="HE2" s="453"/>
      <c r="HF2" s="453"/>
      <c r="HG2" s="453"/>
      <c r="HH2" s="453"/>
      <c r="HI2" s="453"/>
      <c r="HJ2" s="453"/>
      <c r="HK2" s="453"/>
      <c r="HL2" s="453"/>
      <c r="HM2" s="453"/>
      <c r="HN2" s="453"/>
      <c r="HO2" s="453"/>
      <c r="HP2" s="453"/>
      <c r="HQ2" s="453"/>
      <c r="HR2" s="453"/>
      <c r="HS2" s="453"/>
      <c r="HT2" s="453"/>
      <c r="HU2" s="453"/>
      <c r="HV2" s="453"/>
      <c r="HW2" s="453"/>
      <c r="HX2" s="453"/>
      <c r="HY2" s="453"/>
      <c r="HZ2" s="453"/>
      <c r="IA2" s="453"/>
      <c r="IB2" s="453"/>
      <c r="IC2" s="453"/>
      <c r="ID2" s="453"/>
      <c r="IE2" s="453"/>
      <c r="IF2" s="453"/>
      <c r="IG2" s="453"/>
      <c r="IH2" s="453"/>
      <c r="II2" s="453"/>
      <c r="IJ2" s="453"/>
      <c r="IK2" s="453"/>
      <c r="IL2" s="453"/>
      <c r="IM2" s="453"/>
      <c r="IN2" s="453"/>
      <c r="IO2" s="453"/>
      <c r="IP2" s="453"/>
      <c r="IQ2" s="453"/>
      <c r="IR2" s="453"/>
      <c r="IS2" s="453"/>
      <c r="IT2" s="453"/>
      <c r="IU2" s="453"/>
      <c r="IV2" s="453"/>
    </row>
    <row r="3" spans="1:256" s="454" customFormat="1" ht="21" x14ac:dyDescent="0.3">
      <c r="A3" s="1450" t="s">
        <v>203</v>
      </c>
      <c r="B3" s="1451"/>
      <c r="C3" s="1451"/>
      <c r="D3" s="1451"/>
      <c r="E3" s="1451"/>
      <c r="F3" s="1451"/>
      <c r="G3" s="1451"/>
      <c r="H3" s="1451"/>
      <c r="I3" s="1451"/>
      <c r="J3" s="1451"/>
      <c r="K3" s="1451"/>
      <c r="L3" s="1451"/>
      <c r="M3" s="1451"/>
      <c r="N3" s="1451"/>
      <c r="O3" s="1451"/>
      <c r="P3" s="1451"/>
      <c r="Q3" s="1451"/>
      <c r="R3" s="1451"/>
      <c r="S3" s="1451"/>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c r="BE3" s="453"/>
      <c r="BF3" s="453"/>
      <c r="BG3" s="453"/>
      <c r="BH3" s="453"/>
      <c r="BI3" s="453"/>
      <c r="BJ3" s="453"/>
      <c r="BK3" s="453"/>
      <c r="BL3" s="453"/>
      <c r="BM3" s="453"/>
      <c r="BN3" s="453"/>
      <c r="BO3" s="453"/>
      <c r="BP3" s="453"/>
      <c r="BQ3" s="453"/>
      <c r="BR3" s="453"/>
      <c r="BS3" s="453"/>
      <c r="BT3" s="453"/>
      <c r="BU3" s="453"/>
      <c r="BV3" s="453"/>
      <c r="BW3" s="453"/>
      <c r="BX3" s="453"/>
      <c r="BY3" s="453"/>
      <c r="BZ3" s="453"/>
      <c r="CA3" s="453"/>
      <c r="CB3" s="453"/>
      <c r="CC3" s="453"/>
      <c r="CD3" s="453"/>
      <c r="CE3" s="453"/>
      <c r="CF3" s="453"/>
      <c r="CG3" s="453"/>
      <c r="CH3" s="453"/>
      <c r="CI3" s="453"/>
      <c r="CJ3" s="453"/>
      <c r="CK3" s="453"/>
      <c r="CL3" s="453"/>
      <c r="CM3" s="453"/>
      <c r="CN3" s="453"/>
      <c r="CO3" s="453"/>
      <c r="CP3" s="453"/>
      <c r="CQ3" s="453"/>
      <c r="CR3" s="453"/>
      <c r="CS3" s="453"/>
      <c r="CT3" s="453"/>
      <c r="CU3" s="453"/>
      <c r="CV3" s="453"/>
      <c r="CW3" s="453"/>
      <c r="CX3" s="453"/>
      <c r="CY3" s="453"/>
      <c r="CZ3" s="453"/>
      <c r="DA3" s="453"/>
      <c r="DB3" s="453"/>
      <c r="DC3" s="453"/>
      <c r="DD3" s="453"/>
      <c r="DE3" s="453"/>
      <c r="DF3" s="453"/>
      <c r="DG3" s="453"/>
      <c r="DH3" s="453"/>
      <c r="DI3" s="453"/>
      <c r="DJ3" s="453"/>
      <c r="DK3" s="453"/>
      <c r="DL3" s="453"/>
      <c r="DM3" s="453"/>
      <c r="DN3" s="453"/>
      <c r="DO3" s="453"/>
      <c r="DP3" s="453"/>
      <c r="DQ3" s="453"/>
      <c r="DR3" s="453"/>
      <c r="DS3" s="453"/>
      <c r="DT3" s="453"/>
      <c r="DU3" s="453"/>
      <c r="DV3" s="453"/>
      <c r="DW3" s="453"/>
      <c r="DX3" s="453"/>
      <c r="DY3" s="453"/>
      <c r="DZ3" s="453"/>
      <c r="EA3" s="453"/>
      <c r="EB3" s="453"/>
      <c r="EC3" s="453"/>
      <c r="ED3" s="453"/>
      <c r="EE3" s="453"/>
      <c r="EF3" s="453"/>
      <c r="EG3" s="453"/>
      <c r="EH3" s="453"/>
      <c r="EI3" s="453"/>
      <c r="EJ3" s="453"/>
      <c r="EK3" s="453"/>
      <c r="EL3" s="453"/>
      <c r="EM3" s="453"/>
      <c r="EN3" s="453"/>
      <c r="EO3" s="453"/>
      <c r="EP3" s="453"/>
      <c r="EQ3" s="453"/>
      <c r="ER3" s="453"/>
      <c r="ES3" s="453"/>
      <c r="ET3" s="453"/>
      <c r="EU3" s="453"/>
      <c r="EV3" s="453"/>
      <c r="EW3" s="453"/>
      <c r="EX3" s="453"/>
      <c r="EY3" s="453"/>
      <c r="EZ3" s="453"/>
      <c r="FA3" s="453"/>
      <c r="FB3" s="453"/>
      <c r="FC3" s="453"/>
      <c r="FD3" s="453"/>
      <c r="FE3" s="453"/>
      <c r="FF3" s="453"/>
      <c r="FG3" s="453"/>
      <c r="FH3" s="453"/>
      <c r="FI3" s="453"/>
      <c r="FJ3" s="453"/>
      <c r="FK3" s="453"/>
      <c r="FL3" s="453"/>
      <c r="FM3" s="453"/>
      <c r="FN3" s="453"/>
      <c r="FO3" s="453"/>
      <c r="FP3" s="453"/>
      <c r="FQ3" s="453"/>
      <c r="FR3" s="453"/>
      <c r="FS3" s="453"/>
      <c r="FT3" s="453"/>
      <c r="FU3" s="453"/>
      <c r="FV3" s="453"/>
      <c r="FW3" s="453"/>
      <c r="FX3" s="453"/>
      <c r="FY3" s="453"/>
      <c r="FZ3" s="453"/>
      <c r="GA3" s="453"/>
      <c r="GB3" s="453"/>
      <c r="GC3" s="453"/>
      <c r="GD3" s="453"/>
      <c r="GE3" s="453"/>
      <c r="GF3" s="453"/>
      <c r="GG3" s="453"/>
      <c r="GH3" s="453"/>
      <c r="GI3" s="453"/>
      <c r="GJ3" s="453"/>
      <c r="GK3" s="453"/>
      <c r="GL3" s="453"/>
      <c r="GM3" s="453"/>
      <c r="GN3" s="453"/>
      <c r="GO3" s="453"/>
      <c r="GP3" s="453"/>
      <c r="GQ3" s="453"/>
      <c r="GR3" s="453"/>
      <c r="GS3" s="453"/>
      <c r="GT3" s="453"/>
      <c r="GU3" s="453"/>
      <c r="GV3" s="453"/>
      <c r="GW3" s="453"/>
      <c r="GX3" s="453"/>
      <c r="GY3" s="453"/>
      <c r="GZ3" s="453"/>
      <c r="HA3" s="453"/>
      <c r="HB3" s="453"/>
      <c r="HC3" s="453"/>
      <c r="HD3" s="453"/>
      <c r="HE3" s="453"/>
      <c r="HF3" s="453"/>
      <c r="HG3" s="453"/>
      <c r="HH3" s="453"/>
      <c r="HI3" s="453"/>
      <c r="HJ3" s="453"/>
      <c r="HK3" s="453"/>
      <c r="HL3" s="453"/>
      <c r="HM3" s="453"/>
      <c r="HN3" s="453"/>
      <c r="HO3" s="453"/>
      <c r="HP3" s="453"/>
      <c r="HQ3" s="453"/>
      <c r="HR3" s="453"/>
      <c r="HS3" s="453"/>
      <c r="HT3" s="453"/>
      <c r="HU3" s="453"/>
      <c r="HV3" s="453"/>
      <c r="HW3" s="453"/>
      <c r="HX3" s="453"/>
      <c r="HY3" s="453"/>
      <c r="HZ3" s="453"/>
      <c r="IA3" s="453"/>
      <c r="IB3" s="453"/>
      <c r="IC3" s="453"/>
      <c r="ID3" s="453"/>
      <c r="IE3" s="453"/>
      <c r="IF3" s="453"/>
      <c r="IG3" s="453"/>
      <c r="IH3" s="453"/>
      <c r="II3" s="453"/>
      <c r="IJ3" s="453"/>
      <c r="IK3" s="453"/>
      <c r="IL3" s="453"/>
      <c r="IM3" s="453"/>
      <c r="IN3" s="453"/>
      <c r="IO3" s="453"/>
      <c r="IP3" s="453"/>
      <c r="IQ3" s="453"/>
      <c r="IR3" s="453"/>
      <c r="IS3" s="453"/>
      <c r="IT3" s="453"/>
      <c r="IU3" s="453"/>
      <c r="IV3" s="453"/>
    </row>
    <row r="4" spans="1:256" s="454" customFormat="1" ht="21" x14ac:dyDescent="0.35">
      <c r="A4" s="1452" t="s">
        <v>2</v>
      </c>
      <c r="B4" s="1453"/>
      <c r="C4" s="1453"/>
      <c r="D4" s="1453"/>
      <c r="E4" s="1453"/>
      <c r="F4" s="1453"/>
      <c r="G4" s="1453"/>
      <c r="H4" s="1453"/>
      <c r="I4" s="1453"/>
      <c r="J4" s="1453"/>
      <c r="K4" s="1453"/>
      <c r="L4" s="1453"/>
      <c r="M4" s="1453"/>
      <c r="N4" s="1453"/>
      <c r="O4" s="1453"/>
      <c r="P4" s="1453"/>
      <c r="Q4" s="1453"/>
      <c r="R4" s="1453"/>
      <c r="S4" s="1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3"/>
      <c r="BX4" s="453"/>
      <c r="BY4" s="453"/>
      <c r="BZ4" s="453"/>
      <c r="CA4" s="453"/>
      <c r="CB4" s="453"/>
      <c r="CC4" s="453"/>
      <c r="CD4" s="453"/>
      <c r="CE4" s="453"/>
      <c r="CF4" s="453"/>
      <c r="CG4" s="453"/>
      <c r="CH4" s="453"/>
      <c r="CI4" s="453"/>
      <c r="CJ4" s="453"/>
      <c r="CK4" s="453"/>
      <c r="CL4" s="453"/>
      <c r="CM4" s="453"/>
      <c r="CN4" s="453"/>
      <c r="CO4" s="453"/>
      <c r="CP4" s="453"/>
      <c r="CQ4" s="453"/>
      <c r="CR4" s="453"/>
      <c r="CS4" s="453"/>
      <c r="CT4" s="453"/>
      <c r="CU4" s="453"/>
      <c r="CV4" s="453"/>
      <c r="CW4" s="453"/>
      <c r="CX4" s="453"/>
      <c r="CY4" s="453"/>
      <c r="CZ4" s="453"/>
      <c r="DA4" s="453"/>
      <c r="DB4" s="453"/>
      <c r="DC4" s="453"/>
      <c r="DD4" s="453"/>
      <c r="DE4" s="453"/>
      <c r="DF4" s="453"/>
      <c r="DG4" s="453"/>
      <c r="DH4" s="453"/>
      <c r="DI4" s="453"/>
      <c r="DJ4" s="453"/>
      <c r="DK4" s="453"/>
      <c r="DL4" s="453"/>
      <c r="DM4" s="453"/>
      <c r="DN4" s="453"/>
      <c r="DO4" s="453"/>
      <c r="DP4" s="453"/>
      <c r="DQ4" s="453"/>
      <c r="DR4" s="453"/>
      <c r="DS4" s="453"/>
      <c r="DT4" s="453"/>
      <c r="DU4" s="453"/>
      <c r="DV4" s="453"/>
      <c r="DW4" s="453"/>
      <c r="DX4" s="453"/>
      <c r="DY4" s="453"/>
      <c r="DZ4" s="453"/>
      <c r="EA4" s="453"/>
      <c r="EB4" s="453"/>
      <c r="EC4" s="453"/>
      <c r="ED4" s="453"/>
      <c r="EE4" s="453"/>
      <c r="EF4" s="453"/>
      <c r="EG4" s="453"/>
      <c r="EH4" s="453"/>
      <c r="EI4" s="453"/>
      <c r="EJ4" s="453"/>
      <c r="EK4" s="453"/>
      <c r="EL4" s="453"/>
      <c r="EM4" s="453"/>
      <c r="EN4" s="453"/>
      <c r="EO4" s="453"/>
      <c r="EP4" s="453"/>
      <c r="EQ4" s="453"/>
      <c r="ER4" s="453"/>
      <c r="ES4" s="453"/>
      <c r="ET4" s="453"/>
      <c r="EU4" s="453"/>
      <c r="EV4" s="453"/>
      <c r="EW4" s="453"/>
      <c r="EX4" s="453"/>
      <c r="EY4" s="453"/>
      <c r="EZ4" s="453"/>
      <c r="FA4" s="453"/>
      <c r="FB4" s="453"/>
      <c r="FC4" s="453"/>
      <c r="FD4" s="453"/>
      <c r="FE4" s="453"/>
      <c r="FF4" s="453"/>
      <c r="FG4" s="453"/>
      <c r="FH4" s="453"/>
      <c r="FI4" s="453"/>
      <c r="FJ4" s="453"/>
      <c r="FK4" s="453"/>
      <c r="FL4" s="453"/>
      <c r="FM4" s="453"/>
      <c r="FN4" s="453"/>
      <c r="FO4" s="453"/>
      <c r="FP4" s="453"/>
      <c r="FQ4" s="453"/>
      <c r="FR4" s="453"/>
      <c r="FS4" s="453"/>
      <c r="FT4" s="453"/>
      <c r="FU4" s="453"/>
      <c r="FV4" s="453"/>
      <c r="FW4" s="453"/>
      <c r="FX4" s="453"/>
      <c r="FY4" s="453"/>
      <c r="FZ4" s="453"/>
      <c r="GA4" s="453"/>
      <c r="GB4" s="453"/>
      <c r="GC4" s="453"/>
      <c r="GD4" s="453"/>
      <c r="GE4" s="453"/>
      <c r="GF4" s="453"/>
      <c r="GG4" s="453"/>
      <c r="GH4" s="453"/>
      <c r="GI4" s="453"/>
      <c r="GJ4" s="453"/>
      <c r="GK4" s="453"/>
      <c r="GL4" s="453"/>
      <c r="GM4" s="453"/>
      <c r="GN4" s="453"/>
      <c r="GO4" s="453"/>
      <c r="GP4" s="453"/>
      <c r="GQ4" s="453"/>
      <c r="GR4" s="453"/>
      <c r="GS4" s="453"/>
      <c r="GT4" s="453"/>
      <c r="GU4" s="453"/>
      <c r="GV4" s="453"/>
      <c r="GW4" s="453"/>
      <c r="GX4" s="453"/>
      <c r="GY4" s="453"/>
      <c r="GZ4" s="453"/>
      <c r="HA4" s="453"/>
      <c r="HB4" s="453"/>
      <c r="HC4" s="453"/>
      <c r="HD4" s="453"/>
      <c r="HE4" s="453"/>
      <c r="HF4" s="453"/>
      <c r="HG4" s="453"/>
      <c r="HH4" s="453"/>
      <c r="HI4" s="453"/>
      <c r="HJ4" s="453"/>
      <c r="HK4" s="453"/>
      <c r="HL4" s="453"/>
      <c r="HM4" s="453"/>
      <c r="HN4" s="453"/>
      <c r="HO4" s="453"/>
      <c r="HP4" s="453"/>
      <c r="HQ4" s="453"/>
      <c r="HR4" s="453"/>
      <c r="HS4" s="453"/>
      <c r="HT4" s="453"/>
      <c r="HU4" s="453"/>
      <c r="HV4" s="453"/>
      <c r="HW4" s="453"/>
      <c r="HX4" s="453"/>
      <c r="HY4" s="453"/>
      <c r="HZ4" s="453"/>
      <c r="IA4" s="453"/>
      <c r="IB4" s="453"/>
      <c r="IC4" s="453"/>
      <c r="ID4" s="453"/>
      <c r="IE4" s="453"/>
      <c r="IF4" s="453"/>
      <c r="IG4" s="453"/>
      <c r="IH4" s="453"/>
      <c r="II4" s="453"/>
      <c r="IJ4" s="453"/>
      <c r="IK4" s="453"/>
      <c r="IL4" s="453"/>
      <c r="IM4" s="453"/>
      <c r="IN4" s="453"/>
      <c r="IO4" s="453"/>
      <c r="IP4" s="453"/>
      <c r="IQ4" s="453"/>
      <c r="IR4" s="453"/>
      <c r="IS4" s="453"/>
      <c r="IT4" s="453"/>
      <c r="IU4" s="453"/>
      <c r="IV4" s="453"/>
    </row>
    <row r="5" spans="1:256" s="454" customFormat="1" ht="18.75" x14ac:dyDescent="0.3">
      <c r="P5" s="455"/>
      <c r="Q5" s="455"/>
      <c r="R5" s="455"/>
      <c r="S5" s="455"/>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c r="BL5" s="453"/>
      <c r="BM5" s="453"/>
      <c r="BN5" s="453"/>
      <c r="BO5" s="453"/>
      <c r="BP5" s="453"/>
      <c r="BQ5" s="453"/>
      <c r="BR5" s="453"/>
      <c r="BS5" s="453"/>
      <c r="BT5" s="453"/>
      <c r="BU5" s="453"/>
      <c r="BV5" s="453"/>
      <c r="BW5" s="453"/>
      <c r="BX5" s="453"/>
      <c r="BY5" s="453"/>
      <c r="BZ5" s="453"/>
      <c r="CA5" s="453"/>
      <c r="CB5" s="453"/>
      <c r="CC5" s="453"/>
      <c r="CD5" s="453"/>
      <c r="CE5" s="453"/>
      <c r="CF5" s="453"/>
      <c r="CG5" s="453"/>
      <c r="CH5" s="453"/>
      <c r="CI5" s="453"/>
      <c r="CJ5" s="453"/>
      <c r="CK5" s="453"/>
      <c r="CL5" s="453"/>
      <c r="CM5" s="453"/>
      <c r="CN5" s="453"/>
      <c r="CO5" s="453"/>
      <c r="CP5" s="453"/>
      <c r="CQ5" s="453"/>
      <c r="CR5" s="453"/>
      <c r="CS5" s="453"/>
      <c r="CT5" s="453"/>
      <c r="CU5" s="453"/>
      <c r="CV5" s="453"/>
      <c r="CW5" s="453"/>
      <c r="CX5" s="453"/>
      <c r="CY5" s="453"/>
      <c r="CZ5" s="453"/>
      <c r="DA5" s="453"/>
      <c r="DB5" s="453"/>
      <c r="DC5" s="453"/>
      <c r="DD5" s="453"/>
      <c r="DE5" s="453"/>
      <c r="DF5" s="453"/>
      <c r="DG5" s="453"/>
      <c r="DH5" s="453"/>
      <c r="DI5" s="453"/>
      <c r="DJ5" s="453"/>
      <c r="DK5" s="453"/>
      <c r="DL5" s="453"/>
      <c r="DM5" s="453"/>
      <c r="DN5" s="453"/>
      <c r="DO5" s="453"/>
      <c r="DP5" s="453"/>
      <c r="DQ5" s="453"/>
      <c r="DR5" s="453"/>
      <c r="DS5" s="453"/>
      <c r="DT5" s="453"/>
      <c r="DU5" s="453"/>
      <c r="DV5" s="453"/>
      <c r="DW5" s="453"/>
      <c r="DX5" s="453"/>
      <c r="DY5" s="453"/>
      <c r="DZ5" s="453"/>
      <c r="EA5" s="453"/>
      <c r="EB5" s="453"/>
      <c r="EC5" s="453"/>
      <c r="ED5" s="453"/>
      <c r="EE5" s="453"/>
      <c r="EF5" s="453"/>
      <c r="EG5" s="453"/>
      <c r="EH5" s="453"/>
      <c r="EI5" s="453"/>
      <c r="EJ5" s="453"/>
      <c r="EK5" s="453"/>
      <c r="EL5" s="453"/>
      <c r="EM5" s="453"/>
      <c r="EN5" s="453"/>
      <c r="EO5" s="453"/>
      <c r="EP5" s="453"/>
      <c r="EQ5" s="453"/>
      <c r="ER5" s="453"/>
      <c r="ES5" s="453"/>
      <c r="ET5" s="453"/>
      <c r="EU5" s="453"/>
      <c r="EV5" s="453"/>
      <c r="EW5" s="453"/>
      <c r="EX5" s="453"/>
      <c r="EY5" s="453"/>
      <c r="EZ5" s="453"/>
      <c r="FA5" s="453"/>
      <c r="FB5" s="453"/>
      <c r="FC5" s="453"/>
      <c r="FD5" s="453"/>
      <c r="FE5" s="453"/>
      <c r="FF5" s="453"/>
      <c r="FG5" s="453"/>
      <c r="FH5" s="453"/>
      <c r="FI5" s="453"/>
      <c r="FJ5" s="453"/>
      <c r="FK5" s="453"/>
      <c r="FL5" s="453"/>
      <c r="FM5" s="453"/>
      <c r="FN5" s="453"/>
      <c r="FO5" s="453"/>
      <c r="FP5" s="453"/>
      <c r="FQ5" s="453"/>
      <c r="FR5" s="453"/>
      <c r="FS5" s="453"/>
      <c r="FT5" s="453"/>
      <c r="FU5" s="453"/>
      <c r="FV5" s="453"/>
      <c r="FW5" s="453"/>
      <c r="FX5" s="453"/>
      <c r="FY5" s="453"/>
      <c r="FZ5" s="453"/>
      <c r="GA5" s="453"/>
      <c r="GB5" s="453"/>
      <c r="GC5" s="453"/>
      <c r="GD5" s="453"/>
      <c r="GE5" s="453"/>
      <c r="GF5" s="453"/>
      <c r="GG5" s="453"/>
      <c r="GH5" s="453"/>
      <c r="GI5" s="453"/>
      <c r="GJ5" s="453"/>
      <c r="GK5" s="453"/>
      <c r="GL5" s="453"/>
      <c r="GM5" s="453"/>
      <c r="GN5" s="453"/>
      <c r="GO5" s="453"/>
      <c r="GP5" s="453"/>
      <c r="GQ5" s="453"/>
      <c r="GR5" s="453"/>
      <c r="GS5" s="453"/>
      <c r="GT5" s="453"/>
      <c r="GU5" s="453"/>
      <c r="GV5" s="453"/>
      <c r="GW5" s="453"/>
      <c r="GX5" s="453"/>
      <c r="GY5" s="453"/>
      <c r="GZ5" s="453"/>
      <c r="HA5" s="453"/>
      <c r="HB5" s="453"/>
      <c r="HC5" s="453"/>
      <c r="HD5" s="453"/>
      <c r="HE5" s="453"/>
      <c r="HF5" s="453"/>
      <c r="HG5" s="453"/>
      <c r="HH5" s="453"/>
      <c r="HI5" s="453"/>
      <c r="HJ5" s="453"/>
      <c r="HK5" s="453"/>
      <c r="HL5" s="453"/>
      <c r="HM5" s="453"/>
      <c r="HN5" s="453"/>
      <c r="HO5" s="453"/>
      <c r="HP5" s="453"/>
      <c r="HQ5" s="453"/>
      <c r="HR5" s="453"/>
      <c r="HS5" s="453"/>
      <c r="HT5" s="453"/>
      <c r="HU5" s="453"/>
      <c r="HV5" s="453"/>
      <c r="HW5" s="453"/>
      <c r="HX5" s="453"/>
      <c r="HY5" s="453"/>
      <c r="HZ5" s="453"/>
      <c r="IA5" s="453"/>
      <c r="IB5" s="453"/>
      <c r="IC5" s="453"/>
      <c r="ID5" s="453"/>
      <c r="IE5" s="453"/>
      <c r="IF5" s="453"/>
      <c r="IG5" s="453"/>
      <c r="IH5" s="453"/>
      <c r="II5" s="453"/>
      <c r="IJ5" s="453"/>
      <c r="IK5" s="453"/>
      <c r="IL5" s="453"/>
      <c r="IM5" s="453"/>
      <c r="IN5" s="453"/>
      <c r="IO5" s="453"/>
      <c r="IP5" s="453"/>
      <c r="IQ5" s="453"/>
      <c r="IR5" s="453"/>
      <c r="IS5" s="453"/>
      <c r="IT5" s="453"/>
      <c r="IU5" s="453"/>
      <c r="IV5" s="453"/>
    </row>
    <row r="6" spans="1:256" s="460" customFormat="1" ht="21" x14ac:dyDescent="0.35">
      <c r="A6" s="1454" t="s">
        <v>254</v>
      </c>
      <c r="B6" s="1454"/>
      <c r="C6" s="1454"/>
      <c r="D6" s="1454"/>
      <c r="E6" s="1454"/>
      <c r="F6" s="1454"/>
      <c r="G6" s="1454"/>
      <c r="H6" s="1454"/>
      <c r="I6" s="1454"/>
      <c r="J6" s="456"/>
      <c r="K6" s="457"/>
      <c r="L6" s="457"/>
      <c r="M6" s="457"/>
      <c r="N6" s="458"/>
      <c r="O6" s="458"/>
      <c r="P6" s="458"/>
      <c r="Q6" s="458"/>
      <c r="R6" s="458"/>
      <c r="S6" s="458"/>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459"/>
      <c r="DA6" s="459"/>
      <c r="DB6" s="459"/>
      <c r="DC6" s="459"/>
      <c r="DD6" s="459"/>
      <c r="DE6" s="459"/>
      <c r="DF6" s="459"/>
      <c r="DG6" s="459"/>
      <c r="DH6" s="459"/>
      <c r="DI6" s="459"/>
      <c r="DJ6" s="459"/>
      <c r="DK6" s="459"/>
      <c r="DL6" s="459"/>
      <c r="DM6" s="459"/>
      <c r="DN6" s="459"/>
      <c r="DO6" s="459"/>
      <c r="DP6" s="459"/>
      <c r="DQ6" s="459"/>
      <c r="DR6" s="459"/>
      <c r="DS6" s="459"/>
      <c r="DT6" s="459"/>
      <c r="DU6" s="459"/>
      <c r="DV6" s="459"/>
      <c r="DW6" s="459"/>
      <c r="DX6" s="459"/>
      <c r="DY6" s="459"/>
      <c r="DZ6" s="459"/>
      <c r="EA6" s="459"/>
      <c r="EB6" s="459"/>
      <c r="EC6" s="459"/>
      <c r="ED6" s="459"/>
      <c r="EE6" s="459"/>
      <c r="EF6" s="459"/>
      <c r="EG6" s="459"/>
      <c r="EH6" s="459"/>
      <c r="EI6" s="459"/>
      <c r="EJ6" s="459"/>
      <c r="EK6" s="459"/>
      <c r="EL6" s="459"/>
      <c r="EM6" s="459"/>
      <c r="EN6" s="459"/>
      <c r="EO6" s="459"/>
      <c r="EP6" s="459"/>
      <c r="EQ6" s="459"/>
      <c r="ER6" s="459"/>
      <c r="ES6" s="459"/>
      <c r="ET6" s="459"/>
      <c r="EU6" s="459"/>
      <c r="EV6" s="459"/>
      <c r="EW6" s="459"/>
      <c r="EX6" s="459"/>
      <c r="EY6" s="459"/>
      <c r="EZ6" s="459"/>
      <c r="FA6" s="459"/>
      <c r="FB6" s="459"/>
      <c r="FC6" s="459"/>
      <c r="FD6" s="459"/>
      <c r="FE6" s="459"/>
      <c r="FF6" s="459"/>
      <c r="FG6" s="459"/>
      <c r="FH6" s="459"/>
      <c r="FI6" s="459"/>
      <c r="FJ6" s="459"/>
      <c r="FK6" s="459"/>
      <c r="FL6" s="459"/>
      <c r="FM6" s="459"/>
      <c r="FN6" s="459"/>
      <c r="FO6" s="459"/>
      <c r="FP6" s="459"/>
      <c r="FQ6" s="459"/>
      <c r="FR6" s="459"/>
      <c r="FS6" s="459"/>
      <c r="FT6" s="459"/>
      <c r="FU6" s="459"/>
      <c r="FV6" s="459"/>
      <c r="FW6" s="459"/>
      <c r="FX6" s="459"/>
      <c r="FY6" s="459"/>
      <c r="FZ6" s="459"/>
      <c r="GA6" s="459"/>
      <c r="GB6" s="459"/>
      <c r="GC6" s="459"/>
      <c r="GD6" s="459"/>
      <c r="GE6" s="459"/>
      <c r="GF6" s="459"/>
      <c r="GG6" s="459"/>
      <c r="GH6" s="459"/>
      <c r="GI6" s="459"/>
      <c r="GJ6" s="459"/>
      <c r="GK6" s="459"/>
      <c r="GL6" s="459"/>
      <c r="GM6" s="459"/>
      <c r="GN6" s="459"/>
      <c r="GO6" s="459"/>
      <c r="GP6" s="459"/>
      <c r="GQ6" s="459"/>
      <c r="GR6" s="459"/>
      <c r="GS6" s="459"/>
      <c r="GT6" s="459"/>
      <c r="GU6" s="459"/>
      <c r="GV6" s="459"/>
      <c r="GW6" s="459"/>
      <c r="GX6" s="459"/>
      <c r="GY6" s="459"/>
      <c r="GZ6" s="459"/>
      <c r="HA6" s="459"/>
      <c r="HB6" s="459"/>
      <c r="HC6" s="459"/>
      <c r="HD6" s="459"/>
      <c r="HE6" s="459"/>
      <c r="HF6" s="459"/>
      <c r="HG6" s="459"/>
      <c r="HH6" s="459"/>
      <c r="HI6" s="459"/>
      <c r="HJ6" s="459"/>
      <c r="HK6" s="459"/>
      <c r="HL6" s="459"/>
      <c r="HM6" s="459"/>
      <c r="HN6" s="459"/>
      <c r="HO6" s="459"/>
      <c r="HP6" s="459"/>
      <c r="HQ6" s="459"/>
      <c r="HR6" s="459"/>
      <c r="HS6" s="459"/>
      <c r="HT6" s="459"/>
      <c r="HU6" s="459"/>
      <c r="HV6" s="459"/>
      <c r="HW6" s="459"/>
      <c r="HX6" s="459"/>
      <c r="HY6" s="459"/>
      <c r="HZ6" s="459"/>
      <c r="IA6" s="459"/>
      <c r="IB6" s="459"/>
      <c r="IC6" s="459"/>
      <c r="ID6" s="459"/>
      <c r="IE6" s="459"/>
      <c r="IF6" s="459"/>
      <c r="IG6" s="459"/>
      <c r="IH6" s="459"/>
      <c r="II6" s="459"/>
      <c r="IJ6" s="459"/>
      <c r="IK6" s="459"/>
      <c r="IL6" s="459"/>
      <c r="IM6" s="459"/>
      <c r="IN6" s="459"/>
      <c r="IO6" s="459"/>
      <c r="IP6" s="459"/>
      <c r="IQ6" s="459"/>
      <c r="IR6" s="459"/>
      <c r="IS6" s="459"/>
      <c r="IT6" s="459"/>
      <c r="IU6" s="459"/>
      <c r="IV6" s="459"/>
    </row>
    <row r="7" spans="1:256" s="460" customFormat="1" ht="21.75" customHeight="1" x14ac:dyDescent="0.35">
      <c r="A7" s="461" t="s">
        <v>974</v>
      </c>
      <c r="B7" s="461"/>
      <c r="C7" s="461"/>
      <c r="D7" s="461"/>
      <c r="E7" s="461"/>
      <c r="F7" s="461"/>
      <c r="G7" s="461"/>
      <c r="H7" s="461"/>
      <c r="I7" s="461"/>
      <c r="J7" s="205"/>
      <c r="K7" s="457"/>
      <c r="L7" s="457"/>
      <c r="M7" s="457"/>
      <c r="N7" s="458"/>
      <c r="O7" s="458"/>
      <c r="P7" s="458"/>
      <c r="Q7" s="458"/>
      <c r="R7" s="458"/>
      <c r="S7" s="458"/>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459"/>
      <c r="DA7" s="459"/>
      <c r="DB7" s="459"/>
      <c r="DC7" s="459"/>
      <c r="DD7" s="459"/>
      <c r="DE7" s="459"/>
      <c r="DF7" s="459"/>
      <c r="DG7" s="459"/>
      <c r="DH7" s="459"/>
      <c r="DI7" s="459"/>
      <c r="DJ7" s="459"/>
      <c r="DK7" s="459"/>
      <c r="DL7" s="459"/>
      <c r="DM7" s="459"/>
      <c r="DN7" s="459"/>
      <c r="DO7" s="459"/>
      <c r="DP7" s="459"/>
      <c r="DQ7" s="459"/>
      <c r="DR7" s="459"/>
      <c r="DS7" s="459"/>
      <c r="DT7" s="459"/>
      <c r="DU7" s="459"/>
      <c r="DV7" s="459"/>
      <c r="DW7" s="459"/>
      <c r="DX7" s="459"/>
      <c r="DY7" s="459"/>
      <c r="DZ7" s="459"/>
      <c r="EA7" s="459"/>
      <c r="EB7" s="459"/>
      <c r="EC7" s="459"/>
      <c r="ED7" s="459"/>
      <c r="EE7" s="459"/>
      <c r="EF7" s="459"/>
      <c r="EG7" s="459"/>
      <c r="EH7" s="459"/>
      <c r="EI7" s="459"/>
      <c r="EJ7" s="459"/>
      <c r="EK7" s="459"/>
      <c r="EL7" s="459"/>
      <c r="EM7" s="459"/>
      <c r="EN7" s="459"/>
      <c r="EO7" s="459"/>
      <c r="EP7" s="459"/>
      <c r="EQ7" s="459"/>
      <c r="ER7" s="459"/>
      <c r="ES7" s="459"/>
      <c r="ET7" s="459"/>
      <c r="EU7" s="459"/>
      <c r="EV7" s="459"/>
      <c r="EW7" s="459"/>
      <c r="EX7" s="459"/>
      <c r="EY7" s="459"/>
      <c r="EZ7" s="459"/>
      <c r="FA7" s="459"/>
      <c r="FB7" s="459"/>
      <c r="FC7" s="459"/>
      <c r="FD7" s="459"/>
      <c r="FE7" s="459"/>
      <c r="FF7" s="459"/>
      <c r="FG7" s="459"/>
      <c r="FH7" s="459"/>
      <c r="FI7" s="459"/>
      <c r="FJ7" s="459"/>
      <c r="FK7" s="459"/>
      <c r="FL7" s="459"/>
      <c r="FM7" s="459"/>
      <c r="FN7" s="459"/>
      <c r="FO7" s="459"/>
      <c r="FP7" s="459"/>
      <c r="FQ7" s="459"/>
      <c r="FR7" s="459"/>
      <c r="FS7" s="459"/>
      <c r="FT7" s="459"/>
      <c r="FU7" s="459"/>
      <c r="FV7" s="459"/>
      <c r="FW7" s="459"/>
      <c r="FX7" s="459"/>
      <c r="FY7" s="459"/>
      <c r="FZ7" s="459"/>
      <c r="GA7" s="459"/>
      <c r="GB7" s="459"/>
      <c r="GC7" s="459"/>
      <c r="GD7" s="459"/>
      <c r="GE7" s="459"/>
      <c r="GF7" s="459"/>
      <c r="GG7" s="459"/>
      <c r="GH7" s="459"/>
      <c r="GI7" s="459"/>
      <c r="GJ7" s="459"/>
      <c r="GK7" s="459"/>
      <c r="GL7" s="459"/>
      <c r="GM7" s="459"/>
      <c r="GN7" s="459"/>
      <c r="GO7" s="459"/>
      <c r="GP7" s="459"/>
      <c r="GQ7" s="459"/>
      <c r="GR7" s="459"/>
      <c r="GS7" s="459"/>
      <c r="GT7" s="459"/>
      <c r="GU7" s="459"/>
      <c r="GV7" s="459"/>
      <c r="GW7" s="459"/>
      <c r="GX7" s="459"/>
      <c r="GY7" s="459"/>
      <c r="GZ7" s="459"/>
      <c r="HA7" s="459"/>
      <c r="HB7" s="459"/>
      <c r="HC7" s="459"/>
      <c r="HD7" s="459"/>
      <c r="HE7" s="459"/>
      <c r="HF7" s="459"/>
      <c r="HG7" s="459"/>
      <c r="HH7" s="459"/>
      <c r="HI7" s="459"/>
      <c r="HJ7" s="459"/>
      <c r="HK7" s="459"/>
      <c r="HL7" s="459"/>
      <c r="HM7" s="459"/>
      <c r="HN7" s="459"/>
      <c r="HO7" s="459"/>
      <c r="HP7" s="459"/>
      <c r="HQ7" s="459"/>
      <c r="HR7" s="459"/>
      <c r="HS7" s="459"/>
      <c r="HT7" s="459"/>
      <c r="HU7" s="459"/>
      <c r="HV7" s="459"/>
      <c r="HW7" s="459"/>
      <c r="HX7" s="459"/>
      <c r="HY7" s="459"/>
      <c r="HZ7" s="459"/>
      <c r="IA7" s="459"/>
      <c r="IB7" s="459"/>
      <c r="IC7" s="459"/>
      <c r="ID7" s="459"/>
      <c r="IE7" s="459"/>
      <c r="IF7" s="459"/>
      <c r="IG7" s="459"/>
      <c r="IH7" s="459"/>
      <c r="II7" s="459"/>
      <c r="IJ7" s="459"/>
      <c r="IK7" s="459"/>
      <c r="IL7" s="459"/>
      <c r="IM7" s="459"/>
      <c r="IN7" s="459"/>
      <c r="IO7" s="459"/>
      <c r="IP7" s="459"/>
      <c r="IQ7" s="459"/>
      <c r="IR7" s="459"/>
      <c r="IS7" s="459"/>
      <c r="IT7" s="459"/>
      <c r="IU7" s="459"/>
      <c r="IV7" s="459"/>
    </row>
    <row r="8" spans="1:256" s="374" customFormat="1" ht="23.25" customHeight="1" x14ac:dyDescent="0.35">
      <c r="A8" s="213" t="s">
        <v>5</v>
      </c>
      <c r="B8" s="213"/>
      <c r="C8" s="214"/>
      <c r="D8" s="206"/>
      <c r="E8" s="206"/>
      <c r="F8" s="206"/>
      <c r="G8" s="206"/>
      <c r="H8" s="215"/>
      <c r="I8" s="215"/>
      <c r="J8" s="213"/>
      <c r="K8" s="462"/>
      <c r="L8" s="462"/>
      <c r="M8" s="462"/>
      <c r="N8" s="463"/>
      <c r="O8" s="463"/>
    </row>
    <row r="9" spans="1:256" s="374" customFormat="1" ht="25.5" customHeight="1" x14ac:dyDescent="0.35">
      <c r="A9" s="213" t="s">
        <v>975</v>
      </c>
      <c r="B9" s="213"/>
      <c r="C9" s="214"/>
      <c r="D9" s="206"/>
      <c r="E9" s="206"/>
      <c r="F9" s="206"/>
      <c r="G9" s="206"/>
      <c r="H9" s="215"/>
      <c r="I9" s="215"/>
      <c r="J9" s="213"/>
      <c r="K9" s="462"/>
      <c r="L9" s="462"/>
      <c r="M9" s="462"/>
      <c r="N9" s="463"/>
      <c r="O9" s="463"/>
    </row>
    <row r="10" spans="1:256" ht="18" customHeight="1" x14ac:dyDescent="0.25">
      <c r="A10" s="1445" t="s">
        <v>208</v>
      </c>
      <c r="B10" s="1445" t="s">
        <v>976</v>
      </c>
      <c r="C10" s="1445" t="s">
        <v>209</v>
      </c>
      <c r="D10" s="1444" t="s">
        <v>210</v>
      </c>
      <c r="E10" s="1444"/>
      <c r="F10" s="1444"/>
      <c r="G10" s="1444" t="s">
        <v>11</v>
      </c>
      <c r="H10" s="1444"/>
      <c r="I10" s="1444"/>
      <c r="J10" s="1444" t="s">
        <v>12</v>
      </c>
      <c r="K10" s="1444"/>
      <c r="L10" s="1444"/>
      <c r="M10" s="1444" t="s">
        <v>13</v>
      </c>
      <c r="N10" s="1444"/>
      <c r="O10" s="1444"/>
      <c r="P10" s="1445" t="s">
        <v>211</v>
      </c>
      <c r="Q10" s="1445"/>
      <c r="R10" s="1445"/>
      <c r="S10" s="1445" t="s">
        <v>977</v>
      </c>
    </row>
    <row r="11" spans="1:256" ht="33" customHeight="1" x14ac:dyDescent="0.25">
      <c r="A11" s="1445"/>
      <c r="B11" s="1445"/>
      <c r="C11" s="1445"/>
      <c r="D11" s="384" t="s">
        <v>16</v>
      </c>
      <c r="E11" s="384" t="s">
        <v>17</v>
      </c>
      <c r="F11" s="384" t="s">
        <v>18</v>
      </c>
      <c r="G11" s="384" t="s">
        <v>19</v>
      </c>
      <c r="H11" s="384" t="s">
        <v>20</v>
      </c>
      <c r="I11" s="384" t="s">
        <v>21</v>
      </c>
      <c r="J11" s="384" t="s">
        <v>22</v>
      </c>
      <c r="K11" s="384" t="s">
        <v>23</v>
      </c>
      <c r="L11" s="384" t="s">
        <v>24</v>
      </c>
      <c r="M11" s="384" t="s">
        <v>25</v>
      </c>
      <c r="N11" s="384" t="s">
        <v>26</v>
      </c>
      <c r="O11" s="384" t="s">
        <v>27</v>
      </c>
      <c r="P11" s="464" t="s">
        <v>28</v>
      </c>
      <c r="Q11" s="464" t="s">
        <v>212</v>
      </c>
      <c r="R11" s="464" t="s">
        <v>30</v>
      </c>
      <c r="S11" s="1445"/>
    </row>
    <row r="12" spans="1:256" ht="50.25" customHeight="1" x14ac:dyDescent="0.25">
      <c r="A12" s="465" t="s">
        <v>978</v>
      </c>
      <c r="B12" s="465" t="s">
        <v>979</v>
      </c>
      <c r="C12" s="465"/>
      <c r="D12" s="465"/>
      <c r="E12" s="465"/>
      <c r="F12" s="465"/>
      <c r="G12" s="465"/>
      <c r="H12" s="465"/>
      <c r="I12" s="465"/>
      <c r="J12" s="465"/>
      <c r="K12" s="465"/>
      <c r="L12" s="465"/>
      <c r="M12" s="465"/>
      <c r="N12" s="465"/>
      <c r="O12" s="465"/>
      <c r="P12" s="465"/>
      <c r="Q12" s="465"/>
      <c r="R12" s="465"/>
      <c r="S12" s="465"/>
    </row>
    <row r="13" spans="1:256" ht="45" customHeight="1" x14ac:dyDescent="0.25">
      <c r="A13" s="312" t="s">
        <v>980</v>
      </c>
      <c r="B13" s="312" t="s">
        <v>981</v>
      </c>
      <c r="C13" s="312" t="s">
        <v>982</v>
      </c>
      <c r="D13" s="312"/>
      <c r="E13" s="312"/>
      <c r="F13" s="312"/>
      <c r="G13" s="312"/>
      <c r="H13" s="312"/>
      <c r="I13" s="312"/>
      <c r="J13" s="312"/>
      <c r="K13" s="312"/>
      <c r="L13" s="312"/>
      <c r="M13" s="312"/>
      <c r="N13" s="312"/>
      <c r="O13" s="312"/>
      <c r="P13" s="466" t="s">
        <v>983</v>
      </c>
      <c r="Q13" s="312"/>
      <c r="R13" s="312"/>
      <c r="S13" s="467" t="s">
        <v>984</v>
      </c>
    </row>
    <row r="14" spans="1:256" ht="54" customHeight="1" x14ac:dyDescent="0.25">
      <c r="A14" s="468" t="s">
        <v>985</v>
      </c>
      <c r="B14" s="469" t="s">
        <v>986</v>
      </c>
      <c r="C14" s="469" t="s">
        <v>987</v>
      </c>
      <c r="D14" s="470"/>
      <c r="E14" s="470"/>
      <c r="F14" s="471"/>
      <c r="G14" s="471"/>
      <c r="H14" s="471"/>
      <c r="I14" s="471"/>
      <c r="J14" s="471"/>
      <c r="K14" s="471"/>
      <c r="L14" s="471"/>
      <c r="M14" s="471"/>
      <c r="N14" s="472"/>
      <c r="O14" s="472"/>
      <c r="P14" s="473">
        <f>[10]Presupuesto!E15</f>
        <v>267630</v>
      </c>
      <c r="Q14" s="471"/>
      <c r="R14" s="471"/>
      <c r="S14" s="469"/>
    </row>
    <row r="15" spans="1:256" ht="45" customHeight="1" x14ac:dyDescent="0.25">
      <c r="A15" s="474" t="s">
        <v>988</v>
      </c>
      <c r="B15" s="475" t="s">
        <v>989</v>
      </c>
      <c r="C15" s="475" t="s">
        <v>990</v>
      </c>
      <c r="D15" s="470"/>
      <c r="E15" s="471"/>
      <c r="F15" s="471"/>
      <c r="G15" s="471"/>
      <c r="H15" s="471"/>
      <c r="I15" s="471"/>
      <c r="J15" s="471"/>
      <c r="K15" s="471"/>
      <c r="L15" s="471"/>
      <c r="M15" s="471"/>
      <c r="N15" s="472"/>
      <c r="O15" s="472"/>
      <c r="P15" s="476" t="s">
        <v>682</v>
      </c>
      <c r="Q15" s="471"/>
      <c r="R15" s="471"/>
      <c r="S15" s="471"/>
    </row>
    <row r="16" spans="1:256" ht="42" customHeight="1" x14ac:dyDescent="0.25">
      <c r="A16" s="475" t="s">
        <v>991</v>
      </c>
      <c r="B16" s="475" t="s">
        <v>992</v>
      </c>
      <c r="C16" s="475" t="s">
        <v>993</v>
      </c>
      <c r="D16" s="470"/>
      <c r="E16" s="471"/>
      <c r="F16" s="471"/>
      <c r="G16" s="471"/>
      <c r="H16" s="471"/>
      <c r="I16" s="471"/>
      <c r="J16" s="471"/>
      <c r="K16" s="471"/>
      <c r="L16" s="471"/>
      <c r="M16" s="471"/>
      <c r="N16" s="472"/>
      <c r="O16" s="472"/>
      <c r="P16" s="476" t="s">
        <v>682</v>
      </c>
      <c r="Q16" s="471"/>
      <c r="R16" s="471"/>
      <c r="S16" s="471"/>
    </row>
    <row r="17" spans="1:19" ht="42" customHeight="1" x14ac:dyDescent="0.25">
      <c r="A17" s="475" t="s">
        <v>994</v>
      </c>
      <c r="B17" s="475" t="s">
        <v>995</v>
      </c>
      <c r="C17" s="475" t="s">
        <v>996</v>
      </c>
      <c r="D17" s="470"/>
      <c r="E17" s="471"/>
      <c r="F17" s="471"/>
      <c r="G17" s="471"/>
      <c r="H17" s="471"/>
      <c r="I17" s="471"/>
      <c r="J17" s="471"/>
      <c r="K17" s="471"/>
      <c r="L17" s="471"/>
      <c r="M17" s="471"/>
      <c r="N17" s="472"/>
      <c r="O17" s="472"/>
      <c r="P17" s="476" t="s">
        <v>682</v>
      </c>
      <c r="Q17" s="319"/>
      <c r="R17" s="471"/>
      <c r="S17" s="471"/>
    </row>
    <row r="18" spans="1:19" s="145" customFormat="1" ht="49.5" customHeight="1" x14ac:dyDescent="0.25">
      <c r="A18" s="312" t="s">
        <v>997</v>
      </c>
      <c r="B18" s="312" t="s">
        <v>998</v>
      </c>
      <c r="C18" s="312" t="s">
        <v>998</v>
      </c>
      <c r="D18" s="312"/>
      <c r="E18" s="312"/>
      <c r="F18" s="312"/>
      <c r="G18" s="312"/>
      <c r="H18" s="312"/>
      <c r="I18" s="312"/>
      <c r="J18" s="312"/>
      <c r="K18" s="312"/>
      <c r="L18" s="312"/>
      <c r="M18" s="312"/>
      <c r="N18" s="312"/>
      <c r="O18" s="312"/>
      <c r="P18" s="477">
        <f>P23+P24+P25+P28+P29</f>
        <v>732930</v>
      </c>
      <c r="Q18" s="312"/>
      <c r="R18" s="312"/>
      <c r="S18" s="467" t="s">
        <v>984</v>
      </c>
    </row>
    <row r="19" spans="1:19" s="145" customFormat="1" ht="43.5" customHeight="1" x14ac:dyDescent="0.25">
      <c r="A19" s="472" t="s">
        <v>999</v>
      </c>
      <c r="B19" s="478" t="s">
        <v>1000</v>
      </c>
      <c r="C19" s="478" t="s">
        <v>1001</v>
      </c>
      <c r="D19" s="479"/>
      <c r="E19" s="470"/>
      <c r="F19" s="470"/>
      <c r="G19" s="470"/>
      <c r="H19" s="479"/>
      <c r="I19" s="479"/>
      <c r="J19" s="479"/>
      <c r="K19" s="479"/>
      <c r="L19" s="479"/>
      <c r="M19" s="479"/>
      <c r="N19" s="479"/>
      <c r="O19" s="479"/>
      <c r="P19" s="480" t="s">
        <v>682</v>
      </c>
      <c r="Q19" s="479"/>
      <c r="R19" s="479"/>
      <c r="S19" s="472"/>
    </row>
    <row r="20" spans="1:19" s="145" customFormat="1" ht="87" customHeight="1" x14ac:dyDescent="0.25">
      <c r="A20" s="478" t="s">
        <v>1002</v>
      </c>
      <c r="B20" s="478" t="s">
        <v>1003</v>
      </c>
      <c r="C20" s="478" t="s">
        <v>1004</v>
      </c>
      <c r="D20" s="479"/>
      <c r="E20" s="470"/>
      <c r="F20" s="470"/>
      <c r="G20" s="470"/>
      <c r="H20" s="479"/>
      <c r="I20" s="479"/>
      <c r="J20" s="479"/>
      <c r="K20" s="479"/>
      <c r="L20" s="479"/>
      <c r="M20" s="479"/>
      <c r="N20" s="479"/>
      <c r="O20" s="479"/>
      <c r="P20" s="480" t="s">
        <v>682</v>
      </c>
      <c r="Q20" s="479"/>
      <c r="R20" s="479"/>
      <c r="S20" s="472"/>
    </row>
    <row r="21" spans="1:19" s="145" customFormat="1" ht="43.5" customHeight="1" x14ac:dyDescent="0.25">
      <c r="A21" s="472" t="s">
        <v>1005</v>
      </c>
      <c r="B21" s="478" t="s">
        <v>1006</v>
      </c>
      <c r="C21" s="478" t="s">
        <v>1007</v>
      </c>
      <c r="D21" s="479"/>
      <c r="E21" s="470"/>
      <c r="F21" s="470"/>
      <c r="G21" s="470"/>
      <c r="H21" s="470"/>
      <c r="I21" s="470"/>
      <c r="J21" s="470"/>
      <c r="K21" s="470"/>
      <c r="L21" s="470"/>
      <c r="M21" s="470"/>
      <c r="N21" s="479"/>
      <c r="O21" s="479"/>
      <c r="P21" s="480" t="s">
        <v>682</v>
      </c>
      <c r="Q21" s="479"/>
      <c r="R21" s="479"/>
      <c r="S21" s="472" t="s">
        <v>1008</v>
      </c>
    </row>
    <row r="22" spans="1:19" s="145" customFormat="1" ht="43.5" customHeight="1" x14ac:dyDescent="0.25">
      <c r="A22" s="478" t="s">
        <v>1009</v>
      </c>
      <c r="B22" s="478" t="s">
        <v>231</v>
      </c>
      <c r="C22" s="478" t="s">
        <v>1007</v>
      </c>
      <c r="D22" s="479"/>
      <c r="E22" s="481"/>
      <c r="F22" s="479"/>
      <c r="G22" s="470"/>
      <c r="H22" s="470"/>
      <c r="I22" s="479"/>
      <c r="J22" s="479"/>
      <c r="K22" s="479"/>
      <c r="L22" s="479"/>
      <c r="M22" s="479"/>
      <c r="N22" s="479"/>
      <c r="O22" s="479"/>
      <c r="P22" s="482"/>
      <c r="Q22" s="479"/>
      <c r="R22" s="479"/>
      <c r="S22" s="472"/>
    </row>
    <row r="23" spans="1:19" s="145" customFormat="1" ht="43.5" customHeight="1" x14ac:dyDescent="0.25">
      <c r="A23" s="469" t="s">
        <v>1010</v>
      </c>
      <c r="B23" s="469" t="s">
        <v>231</v>
      </c>
      <c r="C23" s="469" t="s">
        <v>1007</v>
      </c>
      <c r="D23" s="483"/>
      <c r="E23" s="479"/>
      <c r="F23" s="470"/>
      <c r="G23" s="470"/>
      <c r="H23" s="470"/>
      <c r="I23" s="483"/>
      <c r="J23" s="483"/>
      <c r="K23" s="483"/>
      <c r="L23" s="483"/>
      <c r="M23" s="483"/>
      <c r="N23" s="483"/>
      <c r="O23" s="483"/>
      <c r="P23" s="484">
        <f>[10]Presupuesto!E23</f>
        <v>160870</v>
      </c>
      <c r="Q23" s="479"/>
      <c r="R23" s="479"/>
      <c r="S23" s="472"/>
    </row>
    <row r="24" spans="1:19" s="145" customFormat="1" ht="43.5" customHeight="1" x14ac:dyDescent="0.25">
      <c r="A24" s="469" t="s">
        <v>1011</v>
      </c>
      <c r="B24" s="469" t="s">
        <v>231</v>
      </c>
      <c r="C24" s="469" t="s">
        <v>1007</v>
      </c>
      <c r="D24" s="483"/>
      <c r="E24" s="483"/>
      <c r="F24" s="470"/>
      <c r="G24" s="470"/>
      <c r="H24" s="470"/>
      <c r="I24" s="470"/>
      <c r="J24" s="485"/>
      <c r="K24" s="483"/>
      <c r="L24" s="483"/>
      <c r="M24" s="483"/>
      <c r="N24" s="483"/>
      <c r="O24" s="483"/>
      <c r="P24" s="484"/>
      <c r="Q24" s="479"/>
      <c r="R24" s="479"/>
      <c r="S24" s="472"/>
    </row>
    <row r="25" spans="1:19" s="145" customFormat="1" ht="75" customHeight="1" x14ac:dyDescent="0.25">
      <c r="A25" s="469" t="s">
        <v>1012</v>
      </c>
      <c r="B25" s="469" t="s">
        <v>231</v>
      </c>
      <c r="C25" s="469" t="s">
        <v>1013</v>
      </c>
      <c r="D25" s="486"/>
      <c r="E25" s="487"/>
      <c r="F25" s="487"/>
      <c r="G25" s="488"/>
      <c r="H25" s="488"/>
      <c r="I25" s="470"/>
      <c r="J25" s="486"/>
      <c r="K25" s="486"/>
      <c r="L25" s="486"/>
      <c r="M25" s="486"/>
      <c r="N25" s="486"/>
      <c r="O25" s="486"/>
      <c r="P25" s="484">
        <f>[10]Presupuesto!E30</f>
        <v>150060</v>
      </c>
      <c r="Q25" s="488"/>
      <c r="R25" s="488"/>
      <c r="S25" s="489"/>
    </row>
    <row r="26" spans="1:19" s="145" customFormat="1" ht="68.25" customHeight="1" x14ac:dyDescent="0.25">
      <c r="A26" s="469" t="s">
        <v>1014</v>
      </c>
      <c r="B26" s="469" t="s">
        <v>1015</v>
      </c>
      <c r="C26" s="469" t="s">
        <v>1016</v>
      </c>
      <c r="D26" s="486"/>
      <c r="E26" s="470"/>
      <c r="F26" s="470"/>
      <c r="G26" s="470"/>
      <c r="H26" s="486"/>
      <c r="I26" s="486"/>
      <c r="J26" s="472"/>
      <c r="K26" s="486"/>
      <c r="L26" s="486"/>
      <c r="M26" s="486"/>
      <c r="N26" s="486"/>
      <c r="O26" s="486"/>
      <c r="P26" s="490" t="s">
        <v>682</v>
      </c>
      <c r="Q26" s="488"/>
      <c r="R26" s="488"/>
      <c r="S26" s="489"/>
    </row>
    <row r="27" spans="1:19" s="145" customFormat="1" ht="108" customHeight="1" x14ac:dyDescent="0.25">
      <c r="A27" s="491" t="s">
        <v>1017</v>
      </c>
      <c r="B27" s="492" t="s">
        <v>1018</v>
      </c>
      <c r="C27" s="492" t="s">
        <v>1019</v>
      </c>
      <c r="D27" s="493"/>
      <c r="E27" s="470"/>
      <c r="F27" s="470"/>
      <c r="G27" s="470"/>
      <c r="H27" s="470"/>
      <c r="I27" s="470"/>
      <c r="J27" s="494"/>
      <c r="K27" s="494"/>
      <c r="L27" s="494"/>
      <c r="M27" s="494"/>
      <c r="N27" s="494"/>
      <c r="O27" s="494"/>
      <c r="P27" s="495" t="s">
        <v>682</v>
      </c>
      <c r="Q27" s="496"/>
      <c r="R27" s="496"/>
      <c r="S27" s="497" t="s">
        <v>1020</v>
      </c>
    </row>
    <row r="28" spans="1:19" s="145" customFormat="1" ht="84" customHeight="1" x14ac:dyDescent="0.25">
      <c r="A28" s="492" t="s">
        <v>1021</v>
      </c>
      <c r="B28" s="492" t="s">
        <v>1022</v>
      </c>
      <c r="C28" s="492" t="s">
        <v>1023</v>
      </c>
      <c r="D28" s="498"/>
      <c r="E28" s="470"/>
      <c r="F28" s="470"/>
      <c r="G28" s="470"/>
      <c r="H28" s="498"/>
      <c r="I28" s="498"/>
      <c r="J28" s="498"/>
      <c r="K28" s="498"/>
      <c r="L28" s="498"/>
      <c r="M28" s="498"/>
      <c r="N28" s="498"/>
      <c r="O28" s="498"/>
      <c r="P28" s="499">
        <f>[10]Presupuesto!E48</f>
        <v>300000</v>
      </c>
      <c r="Q28" s="496"/>
      <c r="R28" s="496"/>
      <c r="S28" s="497"/>
    </row>
    <row r="29" spans="1:19" s="145" customFormat="1" ht="76.5" customHeight="1" x14ac:dyDescent="0.25">
      <c r="A29" s="492" t="s">
        <v>1024</v>
      </c>
      <c r="B29" s="492" t="s">
        <v>1025</v>
      </c>
      <c r="C29" s="492" t="s">
        <v>1026</v>
      </c>
      <c r="D29" s="498"/>
      <c r="E29" s="470"/>
      <c r="F29" s="470"/>
      <c r="G29" s="470"/>
      <c r="H29" s="470"/>
      <c r="I29" s="470"/>
      <c r="J29" s="498"/>
      <c r="K29" s="498"/>
      <c r="L29" s="498"/>
      <c r="M29" s="498"/>
      <c r="N29" s="498"/>
      <c r="O29" s="498"/>
      <c r="P29" s="499">
        <f>[10]Presupuesto!E56</f>
        <v>122000</v>
      </c>
      <c r="Q29" s="496"/>
      <c r="R29" s="496"/>
      <c r="S29" s="497"/>
    </row>
    <row r="30" spans="1:19" s="145" customFormat="1" ht="49.5" customHeight="1" x14ac:dyDescent="0.25">
      <c r="A30" s="312" t="s">
        <v>1027</v>
      </c>
      <c r="B30" s="312" t="s">
        <v>1028</v>
      </c>
      <c r="C30" s="312" t="s">
        <v>1029</v>
      </c>
      <c r="D30" s="312"/>
      <c r="E30" s="312"/>
      <c r="F30" s="312"/>
      <c r="G30" s="312"/>
      <c r="H30" s="312"/>
      <c r="I30" s="312"/>
      <c r="J30" s="312"/>
      <c r="K30" s="312"/>
      <c r="L30" s="312"/>
      <c r="M30" s="312"/>
      <c r="N30" s="312"/>
      <c r="O30" s="312"/>
      <c r="P30" s="500">
        <f>P35+P40+P41+P47+P52</f>
        <v>603250</v>
      </c>
      <c r="Q30" s="312"/>
      <c r="R30" s="312"/>
      <c r="S30" s="467" t="s">
        <v>984</v>
      </c>
    </row>
    <row r="31" spans="1:19" s="145" customFormat="1" ht="48" customHeight="1" x14ac:dyDescent="0.25">
      <c r="A31" s="501" t="s">
        <v>1030</v>
      </c>
      <c r="B31" s="492" t="s">
        <v>1031</v>
      </c>
      <c r="C31" s="492" t="s">
        <v>1032</v>
      </c>
      <c r="D31" s="494"/>
      <c r="E31" s="494"/>
      <c r="F31" s="470"/>
      <c r="G31" s="494"/>
      <c r="H31" s="494"/>
      <c r="I31" s="470"/>
      <c r="J31" s="494"/>
      <c r="K31" s="494"/>
      <c r="L31" s="470"/>
      <c r="M31" s="494"/>
      <c r="N31" s="498"/>
      <c r="O31" s="470"/>
      <c r="P31" s="502" t="s">
        <v>352</v>
      </c>
      <c r="Q31" s="496"/>
      <c r="R31" s="496"/>
      <c r="S31" s="503"/>
    </row>
    <row r="32" spans="1:19" s="145" customFormat="1" ht="51" x14ac:dyDescent="0.25">
      <c r="A32" s="504" t="s">
        <v>1033</v>
      </c>
      <c r="B32" s="492" t="s">
        <v>1034</v>
      </c>
      <c r="C32" s="505" t="s">
        <v>1035</v>
      </c>
      <c r="D32" s="470"/>
      <c r="E32" s="504"/>
      <c r="F32" s="504"/>
      <c r="G32" s="504"/>
      <c r="H32" s="506"/>
      <c r="I32" s="507"/>
      <c r="J32" s="402"/>
      <c r="K32" s="507"/>
      <c r="L32" s="504"/>
      <c r="M32" s="504"/>
      <c r="N32" s="504"/>
      <c r="O32" s="504"/>
      <c r="P32" s="431" t="s">
        <v>682</v>
      </c>
      <c r="Q32" s="504"/>
      <c r="R32" s="504"/>
      <c r="S32" s="395"/>
    </row>
    <row r="33" spans="1:19" s="145" customFormat="1" ht="66.75" customHeight="1" x14ac:dyDescent="0.25">
      <c r="A33" s="498" t="s">
        <v>1036</v>
      </c>
      <c r="B33" s="505" t="s">
        <v>1037</v>
      </c>
      <c r="C33" s="505" t="s">
        <v>1038</v>
      </c>
      <c r="D33" s="470"/>
      <c r="E33" s="470"/>
      <c r="F33" s="470"/>
      <c r="G33" s="470"/>
      <c r="H33" s="504"/>
      <c r="I33" s="504"/>
      <c r="J33" s="504"/>
      <c r="K33" s="504"/>
      <c r="L33" s="504"/>
      <c r="M33" s="504"/>
      <c r="N33" s="504"/>
      <c r="O33" s="504"/>
      <c r="P33" s="431" t="s">
        <v>682</v>
      </c>
      <c r="Q33" s="504"/>
      <c r="R33" s="504"/>
      <c r="S33" s="395" t="s">
        <v>984</v>
      </c>
    </row>
    <row r="34" spans="1:19" s="145" customFormat="1" ht="32.25" customHeight="1" x14ac:dyDescent="0.25">
      <c r="A34" s="508" t="s">
        <v>1039</v>
      </c>
      <c r="B34" s="505" t="s">
        <v>1040</v>
      </c>
      <c r="C34" s="505" t="s">
        <v>1041</v>
      </c>
      <c r="D34" s="504"/>
      <c r="E34" s="470"/>
      <c r="F34" s="470"/>
      <c r="G34" s="470"/>
      <c r="H34" s="504"/>
      <c r="I34" s="504"/>
      <c r="J34" s="402"/>
      <c r="K34" s="504"/>
      <c r="L34" s="504"/>
      <c r="M34" s="504"/>
      <c r="N34" s="504"/>
      <c r="O34" s="504"/>
      <c r="P34" s="509" t="s">
        <v>682</v>
      </c>
      <c r="Q34" s="504"/>
      <c r="R34" s="504"/>
      <c r="S34" s="510" t="s">
        <v>1042</v>
      </c>
    </row>
    <row r="35" spans="1:19" s="145" customFormat="1" ht="59.25" customHeight="1" x14ac:dyDescent="0.25">
      <c r="A35" s="511" t="s">
        <v>1043</v>
      </c>
      <c r="B35" s="511" t="s">
        <v>1044</v>
      </c>
      <c r="C35" s="511" t="s">
        <v>1045</v>
      </c>
      <c r="D35" s="498"/>
      <c r="E35" s="498"/>
      <c r="F35" s="498"/>
      <c r="G35" s="498"/>
      <c r="H35" s="470"/>
      <c r="I35" s="470"/>
      <c r="J35" s="470"/>
      <c r="K35" s="498"/>
      <c r="L35" s="498"/>
      <c r="M35" s="498"/>
      <c r="N35" s="498"/>
      <c r="O35" s="498"/>
      <c r="P35" s="512"/>
      <c r="Q35" s="504"/>
      <c r="R35" s="504"/>
      <c r="S35" s="510" t="s">
        <v>1042</v>
      </c>
    </row>
    <row r="36" spans="1:19" s="145" customFormat="1" ht="54" customHeight="1" x14ac:dyDescent="0.25">
      <c r="A36" s="505" t="s">
        <v>1046</v>
      </c>
      <c r="B36" s="505" t="s">
        <v>1047</v>
      </c>
      <c r="C36" s="505" t="s">
        <v>1048</v>
      </c>
      <c r="D36" s="504"/>
      <c r="E36" s="504"/>
      <c r="F36" s="504"/>
      <c r="G36" s="498"/>
      <c r="H36" s="504"/>
      <c r="I36" s="504"/>
      <c r="J36" s="504"/>
      <c r="K36" s="470"/>
      <c r="L36" s="504"/>
      <c r="M36" s="504"/>
      <c r="N36" s="504"/>
      <c r="O36" s="504"/>
      <c r="P36" s="509" t="s">
        <v>682</v>
      </c>
      <c r="Q36" s="504"/>
      <c r="R36" s="504"/>
      <c r="S36" s="513" t="s">
        <v>1049</v>
      </c>
    </row>
    <row r="37" spans="1:19" s="145" customFormat="1" ht="54" customHeight="1" x14ac:dyDescent="0.25">
      <c r="A37" s="505" t="s">
        <v>1050</v>
      </c>
      <c r="B37" s="505" t="s">
        <v>1051</v>
      </c>
      <c r="C37" s="505" t="s">
        <v>1052</v>
      </c>
      <c r="D37" s="504"/>
      <c r="E37" s="504"/>
      <c r="F37" s="504"/>
      <c r="G37" s="504"/>
      <c r="H37" s="504"/>
      <c r="I37" s="504"/>
      <c r="J37" s="402"/>
      <c r="K37" s="514"/>
      <c r="L37" s="470"/>
      <c r="M37" s="504"/>
      <c r="N37" s="504"/>
      <c r="O37" s="504"/>
      <c r="P37" s="509" t="s">
        <v>682</v>
      </c>
      <c r="Q37" s="504"/>
      <c r="R37" s="504"/>
      <c r="S37" s="510" t="s">
        <v>1053</v>
      </c>
    </row>
    <row r="38" spans="1:19" s="145" customFormat="1" ht="69.75" customHeight="1" x14ac:dyDescent="0.25">
      <c r="A38" s="506" t="s">
        <v>1054</v>
      </c>
      <c r="B38" s="506" t="s">
        <v>1055</v>
      </c>
      <c r="C38" s="506" t="s">
        <v>1056</v>
      </c>
      <c r="D38" s="506"/>
      <c r="E38" s="506"/>
      <c r="F38" s="506"/>
      <c r="G38" s="506"/>
      <c r="H38" s="506"/>
      <c r="I38" s="506"/>
      <c r="J38" s="470"/>
      <c r="K38" s="470"/>
      <c r="L38" s="506"/>
      <c r="M38" s="506"/>
      <c r="N38" s="506"/>
      <c r="O38" s="506"/>
      <c r="P38" s="515" t="s">
        <v>682</v>
      </c>
      <c r="Q38" s="506"/>
      <c r="R38" s="506"/>
      <c r="S38" s="516" t="s">
        <v>1053</v>
      </c>
    </row>
    <row r="39" spans="1:19" s="145" customFormat="1" ht="45.75" customHeight="1" x14ac:dyDescent="0.25">
      <c r="A39" s="505" t="s">
        <v>1057</v>
      </c>
      <c r="B39" s="505" t="s">
        <v>1058</v>
      </c>
      <c r="C39" s="505" t="s">
        <v>1059</v>
      </c>
      <c r="D39" s="504"/>
      <c r="E39" s="504"/>
      <c r="F39" s="504"/>
      <c r="G39" s="504"/>
      <c r="H39" s="504"/>
      <c r="I39" s="504"/>
      <c r="J39" s="470"/>
      <c r="K39" s="470"/>
      <c r="L39" s="507"/>
      <c r="M39" s="507"/>
      <c r="N39" s="504"/>
      <c r="O39" s="504"/>
      <c r="P39" s="509" t="s">
        <v>682</v>
      </c>
      <c r="Q39" s="504"/>
      <c r="R39" s="504"/>
      <c r="S39" s="510" t="s">
        <v>1060</v>
      </c>
    </row>
    <row r="40" spans="1:19" s="145" customFormat="1" ht="40.5" customHeight="1" x14ac:dyDescent="0.25">
      <c r="A40" s="511" t="s">
        <v>1061</v>
      </c>
      <c r="B40" s="511" t="s">
        <v>1062</v>
      </c>
      <c r="C40" s="511" t="s">
        <v>1063</v>
      </c>
      <c r="D40" s="498"/>
      <c r="E40" s="498"/>
      <c r="F40" s="498"/>
      <c r="G40" s="498"/>
      <c r="H40" s="498"/>
      <c r="I40" s="498"/>
      <c r="J40" s="517"/>
      <c r="K40" s="498"/>
      <c r="L40" s="470"/>
      <c r="M40" s="498"/>
      <c r="N40" s="498"/>
      <c r="O40" s="498"/>
      <c r="P40" s="512">
        <f>[10]Presupuesto!E66</f>
        <v>281750</v>
      </c>
      <c r="Q40" s="498"/>
      <c r="R40" s="504"/>
      <c r="S40" s="518" t="s">
        <v>984</v>
      </c>
    </row>
    <row r="41" spans="1:19" s="145" customFormat="1" ht="25.5" x14ac:dyDescent="0.25">
      <c r="A41" s="511" t="s">
        <v>1064</v>
      </c>
      <c r="B41" s="511" t="s">
        <v>1065</v>
      </c>
      <c r="C41" s="511" t="s">
        <v>1066</v>
      </c>
      <c r="D41" s="498"/>
      <c r="E41" s="498"/>
      <c r="F41" s="498"/>
      <c r="G41" s="498"/>
      <c r="H41" s="498"/>
      <c r="I41" s="498"/>
      <c r="J41" s="517"/>
      <c r="K41" s="498"/>
      <c r="L41" s="470"/>
      <c r="M41" s="498"/>
      <c r="N41" s="498"/>
      <c r="O41" s="498"/>
      <c r="P41" s="512">
        <f>[10]Presupuesto!E71</f>
        <v>75000</v>
      </c>
      <c r="Q41" s="498"/>
      <c r="R41" s="504"/>
      <c r="S41" s="518" t="s">
        <v>1067</v>
      </c>
    </row>
    <row r="42" spans="1:19" s="145" customFormat="1" ht="24.75" customHeight="1" x14ac:dyDescent="0.25">
      <c r="A42" s="498" t="s">
        <v>1068</v>
      </c>
      <c r="B42" s="511" t="s">
        <v>1069</v>
      </c>
      <c r="C42" s="511" t="s">
        <v>1069</v>
      </c>
      <c r="D42" s="498"/>
      <c r="E42" s="498"/>
      <c r="F42" s="498"/>
      <c r="G42" s="498"/>
      <c r="H42" s="498"/>
      <c r="I42" s="498"/>
      <c r="J42" s="517"/>
      <c r="K42" s="498"/>
      <c r="L42" s="498"/>
      <c r="M42" s="498"/>
      <c r="N42" s="519"/>
      <c r="O42" s="498"/>
      <c r="P42" s="520" t="s">
        <v>682</v>
      </c>
      <c r="Q42" s="498"/>
      <c r="R42" s="504"/>
      <c r="S42" s="518"/>
    </row>
    <row r="43" spans="1:19" s="145" customFormat="1" ht="30" customHeight="1" x14ac:dyDescent="0.25">
      <c r="A43" s="511" t="s">
        <v>1070</v>
      </c>
      <c r="B43" s="511" t="s">
        <v>1071</v>
      </c>
      <c r="C43" s="511" t="s">
        <v>1071</v>
      </c>
      <c r="D43" s="498"/>
      <c r="E43" s="470"/>
      <c r="F43" s="470"/>
      <c r="G43" s="470"/>
      <c r="H43" s="470"/>
      <c r="I43" s="507"/>
      <c r="J43" s="506"/>
      <c r="K43" s="498"/>
      <c r="L43" s="498"/>
      <c r="M43" s="498"/>
      <c r="N43" s="498"/>
      <c r="O43" s="498"/>
      <c r="P43" s="520" t="s">
        <v>682</v>
      </c>
      <c r="Q43" s="498"/>
      <c r="R43" s="504"/>
      <c r="S43" s="518"/>
    </row>
    <row r="44" spans="1:19" s="145" customFormat="1" ht="38.25" x14ac:dyDescent="0.25">
      <c r="A44" s="511" t="s">
        <v>1072</v>
      </c>
      <c r="B44" s="511" t="s">
        <v>1073</v>
      </c>
      <c r="C44" s="511" t="s">
        <v>1074</v>
      </c>
      <c r="D44" s="498"/>
      <c r="E44" s="498"/>
      <c r="F44" s="498"/>
      <c r="G44" s="498"/>
      <c r="H44" s="498"/>
      <c r="I44" s="470"/>
      <c r="J44" s="498"/>
      <c r="K44" s="498"/>
      <c r="L44" s="498"/>
      <c r="M44" s="498"/>
      <c r="N44" s="498"/>
      <c r="O44" s="498"/>
      <c r="P44" s="520" t="s">
        <v>682</v>
      </c>
      <c r="Q44" s="498"/>
      <c r="R44" s="504"/>
      <c r="S44" s="518"/>
    </row>
    <row r="45" spans="1:19" s="145" customFormat="1" ht="38.25" x14ac:dyDescent="0.25">
      <c r="A45" s="506" t="s">
        <v>1075</v>
      </c>
      <c r="B45" s="506" t="s">
        <v>1076</v>
      </c>
      <c r="C45" s="506" t="s">
        <v>1077</v>
      </c>
      <c r="D45" s="506"/>
      <c r="E45" s="506"/>
      <c r="F45" s="506"/>
      <c r="G45" s="506"/>
      <c r="H45" s="506"/>
      <c r="I45" s="470"/>
      <c r="J45" s="470"/>
      <c r="K45" s="470"/>
      <c r="L45" s="470"/>
      <c r="M45" s="506"/>
      <c r="N45" s="506"/>
      <c r="O45" s="506"/>
      <c r="P45" s="515" t="s">
        <v>682</v>
      </c>
      <c r="Q45" s="506"/>
      <c r="R45" s="506"/>
      <c r="S45" s="516" t="s">
        <v>1053</v>
      </c>
    </row>
    <row r="46" spans="1:19" s="145" customFormat="1" ht="38.25" x14ac:dyDescent="0.25">
      <c r="A46" s="505" t="s">
        <v>1078</v>
      </c>
      <c r="B46" s="505" t="s">
        <v>1079</v>
      </c>
      <c r="C46" s="505" t="s">
        <v>1080</v>
      </c>
      <c r="D46" s="504"/>
      <c r="E46" s="504"/>
      <c r="F46" s="504"/>
      <c r="G46" s="504"/>
      <c r="H46" s="470"/>
      <c r="I46" s="470"/>
      <c r="J46" s="470"/>
      <c r="K46" s="504"/>
      <c r="L46" s="504"/>
      <c r="M46" s="504"/>
      <c r="N46" s="504"/>
      <c r="O46" s="504"/>
      <c r="P46" s="509" t="s">
        <v>682</v>
      </c>
      <c r="Q46" s="504"/>
      <c r="R46" s="504"/>
      <c r="S46" s="510" t="s">
        <v>1053</v>
      </c>
    </row>
    <row r="47" spans="1:19" s="145" customFormat="1" ht="51" x14ac:dyDescent="0.25">
      <c r="A47" s="521" t="s">
        <v>1081</v>
      </c>
      <c r="B47" s="429" t="s">
        <v>1082</v>
      </c>
      <c r="C47" s="429" t="s">
        <v>1083</v>
      </c>
      <c r="D47" s="517"/>
      <c r="E47" s="517"/>
      <c r="F47" s="470"/>
      <c r="G47" s="517"/>
      <c r="H47" s="517"/>
      <c r="I47" s="470"/>
      <c r="J47" s="498"/>
      <c r="K47" s="498"/>
      <c r="L47" s="470"/>
      <c r="M47" s="517"/>
      <c r="N47" s="470"/>
      <c r="O47" s="504"/>
      <c r="P47" s="512">
        <f>[10]Presupuesto!E78</f>
        <v>126000</v>
      </c>
      <c r="Q47" s="522"/>
      <c r="R47" s="523"/>
      <c r="S47" s="510" t="s">
        <v>1053</v>
      </c>
    </row>
    <row r="48" spans="1:19" s="145" customFormat="1" ht="38.25" x14ac:dyDescent="0.25">
      <c r="A48" s="524" t="s">
        <v>1084</v>
      </c>
      <c r="B48" s="401" t="s">
        <v>1085</v>
      </c>
      <c r="C48" s="401" t="s">
        <v>1086</v>
      </c>
      <c r="D48" s="518"/>
      <c r="E48" s="518"/>
      <c r="F48" s="402"/>
      <c r="G48" s="402"/>
      <c r="H48" s="402"/>
      <c r="I48" s="402"/>
      <c r="J48" s="470"/>
      <c r="K48" s="470"/>
      <c r="L48" s="518"/>
      <c r="M48" s="518"/>
      <c r="N48" s="518"/>
      <c r="O48" s="518"/>
      <c r="P48" s="525" t="s">
        <v>682</v>
      </c>
      <c r="Q48" s="522"/>
      <c r="R48" s="523"/>
      <c r="S48" s="510" t="s">
        <v>1053</v>
      </c>
    </row>
    <row r="49" spans="1:19" s="145" customFormat="1" ht="48" customHeight="1" x14ac:dyDescent="0.25">
      <c r="A49" s="524" t="s">
        <v>1087</v>
      </c>
      <c r="B49" s="401" t="s">
        <v>1088</v>
      </c>
      <c r="C49" s="401" t="s">
        <v>1089</v>
      </c>
      <c r="D49" s="518"/>
      <c r="E49" s="518"/>
      <c r="F49" s="518"/>
      <c r="G49" s="518"/>
      <c r="H49" s="518"/>
      <c r="I49" s="402"/>
      <c r="J49" s="402"/>
      <c r="K49" s="518"/>
      <c r="L49" s="518"/>
      <c r="M49" s="518"/>
      <c r="N49" s="518"/>
      <c r="O49" s="470"/>
      <c r="P49" s="518" t="s">
        <v>682</v>
      </c>
      <c r="Q49" s="522"/>
      <c r="R49" s="523"/>
      <c r="S49" s="510" t="s">
        <v>1060</v>
      </c>
    </row>
    <row r="50" spans="1:19" s="145" customFormat="1" ht="56.25" customHeight="1" x14ac:dyDescent="0.25">
      <c r="A50" s="526" t="s">
        <v>1090</v>
      </c>
      <c r="B50" s="401" t="s">
        <v>1091</v>
      </c>
      <c r="C50" s="401" t="s">
        <v>1092</v>
      </c>
      <c r="D50" s="518"/>
      <c r="E50" s="518"/>
      <c r="F50" s="518"/>
      <c r="G50" s="518"/>
      <c r="H50" s="518"/>
      <c r="I50" s="402"/>
      <c r="J50" s="402"/>
      <c r="K50" s="518"/>
      <c r="L50" s="518"/>
      <c r="M50" s="518"/>
      <c r="N50" s="518" t="s">
        <v>1093</v>
      </c>
      <c r="O50" s="470"/>
      <c r="P50" s="518" t="s">
        <v>682</v>
      </c>
      <c r="Q50" s="522"/>
      <c r="R50" s="523"/>
      <c r="S50" s="510" t="s">
        <v>1060</v>
      </c>
    </row>
    <row r="51" spans="1:19" s="145" customFormat="1" ht="56.25" customHeight="1" x14ac:dyDescent="0.25">
      <c r="A51" s="527" t="s">
        <v>1094</v>
      </c>
      <c r="B51" s="401" t="s">
        <v>1095</v>
      </c>
      <c r="C51" s="401" t="s">
        <v>1096</v>
      </c>
      <c r="D51" s="518"/>
      <c r="E51" s="518"/>
      <c r="F51" s="518"/>
      <c r="G51" s="518"/>
      <c r="H51" s="518"/>
      <c r="I51" s="402"/>
      <c r="J51" s="402"/>
      <c r="K51" s="518"/>
      <c r="L51" s="518"/>
      <c r="M51" s="470"/>
      <c r="N51" s="470"/>
      <c r="O51" s="518"/>
      <c r="P51" s="525" t="s">
        <v>682</v>
      </c>
      <c r="Q51" s="522"/>
      <c r="R51" s="523"/>
      <c r="S51" s="510" t="s">
        <v>1097</v>
      </c>
    </row>
    <row r="52" spans="1:19" s="145" customFormat="1" ht="57" customHeight="1" x14ac:dyDescent="0.25">
      <c r="A52" s="528" t="s">
        <v>1098</v>
      </c>
      <c r="B52" s="401" t="s">
        <v>1099</v>
      </c>
      <c r="C52" s="401" t="s">
        <v>1100</v>
      </c>
      <c r="D52" s="518"/>
      <c r="E52" s="518"/>
      <c r="F52" s="518"/>
      <c r="G52" s="518"/>
      <c r="H52" s="518"/>
      <c r="I52" s="402"/>
      <c r="J52" s="402"/>
      <c r="K52" s="518"/>
      <c r="L52" s="518"/>
      <c r="M52" s="518"/>
      <c r="N52" s="517"/>
      <c r="O52" s="470"/>
      <c r="P52" s="529">
        <f>[10]Presupuesto!E85</f>
        <v>120500</v>
      </c>
      <c r="Q52" s="522"/>
      <c r="R52" s="523"/>
      <c r="S52" s="395" t="s">
        <v>1101</v>
      </c>
    </row>
    <row r="53" spans="1:19" s="145" customFormat="1" ht="81.75" customHeight="1" x14ac:dyDescent="0.25">
      <c r="A53" s="312" t="s">
        <v>1102</v>
      </c>
      <c r="B53" s="312" t="s">
        <v>1103</v>
      </c>
      <c r="C53" s="312" t="s">
        <v>1104</v>
      </c>
      <c r="D53" s="312"/>
      <c r="E53" s="312"/>
      <c r="F53" s="312"/>
      <c r="G53" s="312"/>
      <c r="H53" s="312"/>
      <c r="I53" s="312"/>
      <c r="J53" s="312"/>
      <c r="K53" s="312"/>
      <c r="L53" s="312"/>
      <c r="M53" s="312"/>
      <c r="N53" s="312"/>
      <c r="O53" s="312"/>
      <c r="P53" s="500">
        <f>P58</f>
        <v>55000</v>
      </c>
      <c r="Q53" s="312"/>
      <c r="R53" s="312"/>
      <c r="S53" s="467" t="s">
        <v>1053</v>
      </c>
    </row>
    <row r="54" spans="1:19" s="145" customFormat="1" ht="67.5" customHeight="1" x14ac:dyDescent="0.25">
      <c r="A54" s="530" t="s">
        <v>1105</v>
      </c>
      <c r="B54" s="527" t="s">
        <v>1106</v>
      </c>
      <c r="C54" s="527" t="s">
        <v>1107</v>
      </c>
      <c r="D54" s="470"/>
      <c r="E54" s="470"/>
      <c r="F54" s="470"/>
      <c r="G54" s="470"/>
      <c r="H54" s="470"/>
      <c r="I54" s="470"/>
      <c r="J54" s="470"/>
      <c r="K54" s="470"/>
      <c r="L54" s="470"/>
      <c r="M54" s="470"/>
      <c r="N54" s="470"/>
      <c r="O54" s="470"/>
      <c r="P54" s="518" t="s">
        <v>682</v>
      </c>
      <c r="Q54" s="531"/>
      <c r="R54" s="531"/>
      <c r="S54" s="532" t="s">
        <v>1053</v>
      </c>
    </row>
    <row r="55" spans="1:19" s="145" customFormat="1" ht="55.5" customHeight="1" x14ac:dyDescent="0.25">
      <c r="A55" s="533" t="s">
        <v>1108</v>
      </c>
      <c r="B55" s="527" t="s">
        <v>1109</v>
      </c>
      <c r="C55" s="534" t="s">
        <v>1110</v>
      </c>
      <c r="D55" s="470"/>
      <c r="E55" s="470"/>
      <c r="F55" s="470"/>
      <c r="G55" s="470"/>
      <c r="H55" s="470"/>
      <c r="I55" s="470"/>
      <c r="J55" s="470"/>
      <c r="K55" s="470"/>
      <c r="L55" s="470"/>
      <c r="M55" s="470"/>
      <c r="N55" s="470"/>
      <c r="O55" s="470"/>
      <c r="P55" s="525" t="s">
        <v>682</v>
      </c>
      <c r="Q55" s="522"/>
      <c r="R55" s="523"/>
      <c r="S55" s="535" t="s">
        <v>984</v>
      </c>
    </row>
    <row r="56" spans="1:19" s="145" customFormat="1" ht="52.5" customHeight="1" x14ac:dyDescent="0.25">
      <c r="A56" s="533" t="s">
        <v>1111</v>
      </c>
      <c r="B56" s="527" t="s">
        <v>1109</v>
      </c>
      <c r="C56" s="534" t="s">
        <v>1112</v>
      </c>
      <c r="D56" s="470"/>
      <c r="E56" s="470"/>
      <c r="F56" s="470"/>
      <c r="G56" s="470"/>
      <c r="H56" s="470"/>
      <c r="I56" s="470"/>
      <c r="J56" s="470"/>
      <c r="K56" s="470"/>
      <c r="L56" s="470"/>
      <c r="M56" s="470"/>
      <c r="N56" s="470"/>
      <c r="O56" s="470"/>
      <c r="P56" s="525"/>
      <c r="Q56" s="522"/>
      <c r="R56" s="523"/>
      <c r="S56" s="536"/>
    </row>
    <row r="57" spans="1:19" s="145" customFormat="1" ht="39" customHeight="1" x14ac:dyDescent="0.25">
      <c r="A57" s="537" t="s">
        <v>1113</v>
      </c>
      <c r="B57" s="528" t="s">
        <v>1114</v>
      </c>
      <c r="C57" s="528" t="s">
        <v>1115</v>
      </c>
      <c r="D57" s="470"/>
      <c r="E57" s="470"/>
      <c r="F57" s="470"/>
      <c r="G57" s="470"/>
      <c r="H57" s="470"/>
      <c r="I57" s="470"/>
      <c r="J57" s="470"/>
      <c r="K57" s="470"/>
      <c r="L57" s="470"/>
      <c r="M57" s="470"/>
      <c r="N57" s="470"/>
      <c r="O57" s="470"/>
      <c r="P57" s="411"/>
      <c r="Q57" s="531"/>
      <c r="R57" s="531"/>
      <c r="S57" s="535" t="s">
        <v>984</v>
      </c>
    </row>
    <row r="58" spans="1:19" s="145" customFormat="1" ht="34.5" customHeight="1" x14ac:dyDescent="0.25">
      <c r="A58" s="537" t="s">
        <v>1116</v>
      </c>
      <c r="B58" s="528" t="s">
        <v>1117</v>
      </c>
      <c r="C58" s="528" t="s">
        <v>1118</v>
      </c>
      <c r="D58" s="538"/>
      <c r="E58" s="538"/>
      <c r="F58" s="538"/>
      <c r="G58" s="538"/>
      <c r="H58" s="538"/>
      <c r="I58" s="538"/>
      <c r="J58" s="539"/>
      <c r="K58" s="539"/>
      <c r="L58" s="470"/>
      <c r="M58" s="470"/>
      <c r="N58" s="470"/>
      <c r="O58" s="538"/>
      <c r="P58" s="540">
        <f>[10]Presupuesto!E92</f>
        <v>55000</v>
      </c>
      <c r="Q58" s="541"/>
      <c r="R58" s="541"/>
      <c r="S58" s="542"/>
    </row>
    <row r="59" spans="1:19" s="145" customFormat="1" ht="52.5" customHeight="1" x14ac:dyDescent="0.25">
      <c r="A59" s="498" t="s">
        <v>1119</v>
      </c>
      <c r="B59" s="527" t="s">
        <v>1120</v>
      </c>
      <c r="C59" s="527" t="s">
        <v>1121</v>
      </c>
      <c r="D59" s="470"/>
      <c r="E59" s="470"/>
      <c r="F59" s="470"/>
      <c r="G59" s="470"/>
      <c r="H59" s="470"/>
      <c r="I59" s="470"/>
      <c r="J59" s="470"/>
      <c r="K59" s="470"/>
      <c r="L59" s="470"/>
      <c r="M59" s="470"/>
      <c r="N59" s="470"/>
      <c r="O59" s="470"/>
      <c r="P59" s="518" t="s">
        <v>682</v>
      </c>
      <c r="Q59" s="531"/>
      <c r="R59" s="531"/>
      <c r="S59" s="535" t="s">
        <v>1053</v>
      </c>
    </row>
    <row r="60" spans="1:19" s="145" customFormat="1" ht="31.5" customHeight="1" x14ac:dyDescent="0.25">
      <c r="A60" s="543" t="s">
        <v>1122</v>
      </c>
      <c r="B60" s="527" t="s">
        <v>1123</v>
      </c>
      <c r="C60" s="534" t="s">
        <v>1124</v>
      </c>
      <c r="D60" s="470"/>
      <c r="E60" s="470"/>
      <c r="F60" s="470"/>
      <c r="G60" s="507"/>
      <c r="H60" s="518"/>
      <c r="I60" s="518"/>
      <c r="J60" s="518"/>
      <c r="K60" s="518"/>
      <c r="L60" s="518"/>
      <c r="M60" s="518"/>
      <c r="N60" s="518"/>
      <c r="O60" s="518"/>
      <c r="P60" s="525" t="s">
        <v>682</v>
      </c>
      <c r="Q60" s="522"/>
      <c r="R60" s="523"/>
      <c r="S60" s="535" t="s">
        <v>984</v>
      </c>
    </row>
    <row r="61" spans="1:19" s="145" customFormat="1" ht="37.5" customHeight="1" x14ac:dyDescent="0.25">
      <c r="A61" s="543" t="s">
        <v>1125</v>
      </c>
      <c r="B61" s="527" t="s">
        <v>1126</v>
      </c>
      <c r="C61" s="534" t="s">
        <v>1127</v>
      </c>
      <c r="D61" s="470"/>
      <c r="E61" s="470"/>
      <c r="F61" s="470"/>
      <c r="G61" s="470"/>
      <c r="H61" s="470"/>
      <c r="I61" s="470"/>
      <c r="J61" s="518"/>
      <c r="K61" s="518"/>
      <c r="L61" s="518"/>
      <c r="M61" s="518"/>
      <c r="N61" s="518"/>
      <c r="O61" s="518"/>
      <c r="P61" s="525" t="s">
        <v>682</v>
      </c>
      <c r="Q61" s="522"/>
      <c r="R61" s="523"/>
      <c r="S61" s="544"/>
    </row>
    <row r="62" spans="1:19" s="145" customFormat="1" ht="33.75" customHeight="1" x14ac:dyDescent="0.25">
      <c r="A62" s="543" t="s">
        <v>1128</v>
      </c>
      <c r="B62" s="527" t="s">
        <v>1129</v>
      </c>
      <c r="C62" s="527" t="s">
        <v>1130</v>
      </c>
      <c r="D62" s="518"/>
      <c r="E62" s="518"/>
      <c r="F62" s="518"/>
      <c r="G62" s="518"/>
      <c r="H62" s="518"/>
      <c r="I62" s="470"/>
      <c r="J62" s="507"/>
      <c r="K62" s="507"/>
      <c r="L62" s="518"/>
      <c r="M62" s="518"/>
      <c r="N62" s="402"/>
      <c r="O62" s="518"/>
      <c r="P62" s="525" t="s">
        <v>682</v>
      </c>
      <c r="Q62" s="531"/>
      <c r="R62" s="531"/>
      <c r="S62" s="535" t="s">
        <v>984</v>
      </c>
    </row>
    <row r="63" spans="1:19" s="145" customFormat="1" ht="38.25" customHeight="1" x14ac:dyDescent="0.25">
      <c r="A63" s="543" t="s">
        <v>1131</v>
      </c>
      <c r="B63" s="527" t="s">
        <v>1132</v>
      </c>
      <c r="C63" s="527" t="s">
        <v>1133</v>
      </c>
      <c r="D63" s="518"/>
      <c r="E63" s="518"/>
      <c r="F63" s="518"/>
      <c r="G63" s="518"/>
      <c r="H63" s="518"/>
      <c r="I63" s="518"/>
      <c r="J63" s="470"/>
      <c r="K63" s="518"/>
      <c r="L63" s="507"/>
      <c r="M63" s="402"/>
      <c r="N63" s="402"/>
      <c r="O63" s="518"/>
      <c r="P63" s="525" t="s">
        <v>682</v>
      </c>
      <c r="Q63" s="531"/>
      <c r="R63" s="531"/>
      <c r="S63" s="535" t="s">
        <v>1134</v>
      </c>
    </row>
    <row r="64" spans="1:19" s="145" customFormat="1" ht="30.75" customHeight="1" x14ac:dyDescent="0.25">
      <c r="A64" s="528" t="s">
        <v>1135</v>
      </c>
      <c r="B64" s="528" t="s">
        <v>1136</v>
      </c>
      <c r="C64" s="528" t="s">
        <v>1100</v>
      </c>
      <c r="D64" s="517"/>
      <c r="E64" s="517"/>
      <c r="F64" s="517"/>
      <c r="G64" s="517"/>
      <c r="H64" s="517"/>
      <c r="I64" s="517"/>
      <c r="J64" s="470"/>
      <c r="K64" s="517"/>
      <c r="L64" s="498"/>
      <c r="M64" s="517"/>
      <c r="N64" s="517"/>
      <c r="O64" s="517"/>
      <c r="P64" s="411"/>
      <c r="Q64" s="531"/>
      <c r="R64" s="531"/>
      <c r="S64" s="535" t="s">
        <v>1134</v>
      </c>
    </row>
    <row r="65" spans="1:19" s="145" customFormat="1" ht="41.25" customHeight="1" x14ac:dyDescent="0.25">
      <c r="A65" s="312" t="s">
        <v>1137</v>
      </c>
      <c r="B65" s="312" t="s">
        <v>1138</v>
      </c>
      <c r="C65" s="312" t="s">
        <v>1139</v>
      </c>
      <c r="D65" s="312"/>
      <c r="E65" s="312"/>
      <c r="F65" s="312"/>
      <c r="G65" s="312"/>
      <c r="H65" s="312"/>
      <c r="I65" s="312"/>
      <c r="J65" s="312"/>
      <c r="K65" s="312"/>
      <c r="L65" s="312"/>
      <c r="M65" s="312"/>
      <c r="N65" s="312"/>
      <c r="O65" s="312"/>
      <c r="P65" s="477">
        <f>P66</f>
        <v>25000</v>
      </c>
      <c r="Q65" s="312"/>
      <c r="R65" s="312"/>
      <c r="S65" s="467" t="s">
        <v>984</v>
      </c>
    </row>
    <row r="66" spans="1:19" s="145" customFormat="1" ht="44.25" customHeight="1" x14ac:dyDescent="0.25">
      <c r="A66" s="528" t="s">
        <v>1140</v>
      </c>
      <c r="B66" s="527" t="s">
        <v>1141</v>
      </c>
      <c r="C66" s="527" t="s">
        <v>1142</v>
      </c>
      <c r="D66" s="518"/>
      <c r="E66" s="518"/>
      <c r="F66" s="518"/>
      <c r="G66" s="518"/>
      <c r="H66" s="518"/>
      <c r="I66" s="470"/>
      <c r="J66" s="518"/>
      <c r="K66" s="518"/>
      <c r="L66" s="514"/>
      <c r="M66" s="517"/>
      <c r="N66" s="517"/>
      <c r="O66" s="514"/>
      <c r="P66" s="411">
        <f>[10]Presupuesto!E99</f>
        <v>25000</v>
      </c>
      <c r="Q66" s="531"/>
      <c r="R66" s="531"/>
      <c r="S66" s="545" t="s">
        <v>1143</v>
      </c>
    </row>
    <row r="67" spans="1:19" s="145" customFormat="1" ht="41.25" customHeight="1" x14ac:dyDescent="0.25">
      <c r="A67" s="531" t="s">
        <v>1144</v>
      </c>
      <c r="B67" s="527" t="s">
        <v>1145</v>
      </c>
      <c r="C67" s="527" t="s">
        <v>982</v>
      </c>
      <c r="D67" s="470"/>
      <c r="E67" s="470"/>
      <c r="F67" s="470"/>
      <c r="G67" s="470"/>
      <c r="H67" s="470"/>
      <c r="I67" s="470"/>
      <c r="J67" s="470"/>
      <c r="K67" s="470"/>
      <c r="L67" s="470"/>
      <c r="M67" s="470"/>
      <c r="N67" s="470"/>
      <c r="O67" s="470"/>
      <c r="P67" s="518" t="s">
        <v>682</v>
      </c>
      <c r="Q67" s="531"/>
      <c r="R67" s="531"/>
      <c r="S67" s="545" t="s">
        <v>1146</v>
      </c>
    </row>
    <row r="68" spans="1:19" s="145" customFormat="1" ht="30.75" customHeight="1" x14ac:dyDescent="0.25">
      <c r="A68" s="546" t="s">
        <v>1147</v>
      </c>
      <c r="B68" s="527" t="s">
        <v>1148</v>
      </c>
      <c r="C68" s="527" t="s">
        <v>400</v>
      </c>
      <c r="D68" s="470"/>
      <c r="E68" s="470"/>
      <c r="F68" s="470"/>
      <c r="G68" s="470"/>
      <c r="H68" s="470"/>
      <c r="I68" s="470"/>
      <c r="J68" s="470"/>
      <c r="K68" s="470"/>
      <c r="L68" s="470"/>
      <c r="M68" s="470"/>
      <c r="N68" s="470"/>
      <c r="O68" s="470"/>
      <c r="P68" s="525" t="s">
        <v>682</v>
      </c>
      <c r="Q68" s="531"/>
      <c r="R68" s="531"/>
      <c r="S68" s="547" t="s">
        <v>1149</v>
      </c>
    </row>
    <row r="69" spans="1:19" s="145" customFormat="1" ht="42.75" customHeight="1" x14ac:dyDescent="0.25">
      <c r="A69" s="312" t="s">
        <v>1150</v>
      </c>
      <c r="B69" s="312" t="s">
        <v>1151</v>
      </c>
      <c r="C69" s="312" t="s">
        <v>1152</v>
      </c>
      <c r="D69" s="312"/>
      <c r="E69" s="312"/>
      <c r="F69" s="312"/>
      <c r="G69" s="312"/>
      <c r="H69" s="312"/>
      <c r="I69" s="312"/>
      <c r="J69" s="312"/>
      <c r="K69" s="312"/>
      <c r="L69" s="312"/>
      <c r="M69" s="312"/>
      <c r="N69" s="312"/>
      <c r="O69" s="312"/>
      <c r="P69" s="548">
        <f>P75</f>
        <v>20000</v>
      </c>
      <c r="Q69" s="312"/>
      <c r="R69" s="312"/>
      <c r="S69" s="467" t="s">
        <v>1053</v>
      </c>
    </row>
    <row r="70" spans="1:19" s="145" customFormat="1" ht="42.75" customHeight="1" x14ac:dyDescent="0.25">
      <c r="A70" s="527" t="s">
        <v>1153</v>
      </c>
      <c r="B70" s="527" t="s">
        <v>1154</v>
      </c>
      <c r="C70" s="527" t="s">
        <v>1155</v>
      </c>
      <c r="D70" s="470"/>
      <c r="E70" s="470"/>
      <c r="F70" s="470"/>
      <c r="G70" s="470"/>
      <c r="H70" s="470"/>
      <c r="I70" s="470"/>
      <c r="J70" s="470"/>
      <c r="K70" s="470"/>
      <c r="L70" s="470"/>
      <c r="M70" s="470"/>
      <c r="N70" s="470"/>
      <c r="O70" s="470"/>
      <c r="P70" s="549" t="s">
        <v>682</v>
      </c>
      <c r="Q70" s="440"/>
      <c r="R70" s="440"/>
      <c r="S70" s="550"/>
    </row>
    <row r="71" spans="1:19" s="145" customFormat="1" ht="56.25" customHeight="1" x14ac:dyDescent="0.25">
      <c r="A71" s="543" t="s">
        <v>1156</v>
      </c>
      <c r="B71" s="527" t="s">
        <v>1157</v>
      </c>
      <c r="C71" s="528" t="s">
        <v>1158</v>
      </c>
      <c r="D71" s="470"/>
      <c r="E71" s="470"/>
      <c r="F71" s="470"/>
      <c r="G71" s="470"/>
      <c r="H71" s="470"/>
      <c r="I71" s="470"/>
      <c r="J71" s="470"/>
      <c r="K71" s="470"/>
      <c r="L71" s="470"/>
      <c r="M71" s="470"/>
      <c r="N71" s="470"/>
      <c r="O71" s="470"/>
      <c r="P71" s="518" t="s">
        <v>682</v>
      </c>
      <c r="Q71" s="522"/>
      <c r="R71" s="523"/>
      <c r="S71" s="401"/>
    </row>
    <row r="72" spans="1:19" s="145" customFormat="1" ht="49.5" customHeight="1" x14ac:dyDescent="0.25">
      <c r="A72" s="543" t="s">
        <v>1159</v>
      </c>
      <c r="B72" s="527" t="s">
        <v>1160</v>
      </c>
      <c r="C72" s="527" t="s">
        <v>1161</v>
      </c>
      <c r="D72" s="470"/>
      <c r="E72" s="470"/>
      <c r="F72" s="470"/>
      <c r="G72" s="470"/>
      <c r="H72" s="470"/>
      <c r="I72" s="470"/>
      <c r="J72" s="470"/>
      <c r="K72" s="470"/>
      <c r="L72" s="470"/>
      <c r="M72" s="470"/>
      <c r="N72" s="470"/>
      <c r="O72" s="470"/>
      <c r="P72" s="518" t="s">
        <v>682</v>
      </c>
      <c r="Q72" s="522"/>
      <c r="R72" s="523"/>
      <c r="S72" s="401"/>
    </row>
    <row r="73" spans="1:19" s="145" customFormat="1" ht="52.5" customHeight="1" x14ac:dyDescent="0.25">
      <c r="A73" s="543" t="s">
        <v>1162</v>
      </c>
      <c r="B73" s="527" t="s">
        <v>1163</v>
      </c>
      <c r="C73" s="543" t="s">
        <v>1164</v>
      </c>
      <c r="D73" s="470"/>
      <c r="E73" s="470"/>
      <c r="F73" s="470"/>
      <c r="G73" s="470"/>
      <c r="H73" s="470"/>
      <c r="I73" s="470"/>
      <c r="J73" s="470"/>
      <c r="K73" s="470"/>
      <c r="L73" s="470"/>
      <c r="M73" s="470"/>
      <c r="N73" s="470"/>
      <c r="O73" s="470"/>
      <c r="P73" s="518" t="s">
        <v>682</v>
      </c>
      <c r="Q73" s="522"/>
      <c r="R73" s="523"/>
      <c r="S73" s="401"/>
    </row>
    <row r="74" spans="1:19" s="145" customFormat="1" ht="36.75" customHeight="1" x14ac:dyDescent="0.25">
      <c r="A74" s="531" t="s">
        <v>1165</v>
      </c>
      <c r="B74" s="527" t="s">
        <v>1166</v>
      </c>
      <c r="C74" s="543" t="s">
        <v>1167</v>
      </c>
      <c r="D74" s="507"/>
      <c r="E74" s="507"/>
      <c r="F74" s="507"/>
      <c r="G74" s="507"/>
      <c r="H74" s="507"/>
      <c r="I74" s="507"/>
      <c r="J74" s="507"/>
      <c r="K74" s="507"/>
      <c r="L74" s="507"/>
      <c r="M74" s="470"/>
      <c r="N74" s="514"/>
      <c r="O74" s="506"/>
      <c r="P74" s="518" t="s">
        <v>682</v>
      </c>
      <c r="Q74" s="522"/>
      <c r="R74" s="523"/>
      <c r="S74" s="401"/>
    </row>
    <row r="75" spans="1:19" s="145" customFormat="1" ht="39" customHeight="1" x14ac:dyDescent="0.25">
      <c r="A75" s="528" t="s">
        <v>1168</v>
      </c>
      <c r="B75" s="528" t="s">
        <v>1169</v>
      </c>
      <c r="C75" s="528" t="s">
        <v>1170</v>
      </c>
      <c r="D75" s="498"/>
      <c r="E75" s="498"/>
      <c r="F75" s="498"/>
      <c r="G75" s="498"/>
      <c r="H75" s="498"/>
      <c r="I75" s="498"/>
      <c r="J75" s="498"/>
      <c r="K75" s="498"/>
      <c r="L75" s="470"/>
      <c r="M75" s="470"/>
      <c r="N75" s="470"/>
      <c r="O75" s="498"/>
      <c r="P75" s="411">
        <f>[10]Presupuesto!E107</f>
        <v>20000</v>
      </c>
      <c r="Q75" s="522"/>
      <c r="R75" s="523"/>
      <c r="S75" s="401"/>
    </row>
    <row r="76" spans="1:19" s="145" customFormat="1" ht="45.75" customHeight="1" x14ac:dyDescent="0.25">
      <c r="A76" s="543" t="s">
        <v>1171</v>
      </c>
      <c r="B76" s="527" t="s">
        <v>1172</v>
      </c>
      <c r="C76" s="543" t="s">
        <v>1173</v>
      </c>
      <c r="D76" s="470"/>
      <c r="E76" s="470"/>
      <c r="F76" s="470"/>
      <c r="G76" s="470"/>
      <c r="H76" s="470"/>
      <c r="I76" s="470"/>
      <c r="J76" s="470"/>
      <c r="K76" s="470"/>
      <c r="L76" s="470"/>
      <c r="M76" s="470"/>
      <c r="N76" s="470"/>
      <c r="O76" s="470"/>
      <c r="P76" s="518" t="s">
        <v>682</v>
      </c>
      <c r="Q76" s="522"/>
      <c r="R76" s="523"/>
      <c r="S76" s="401" t="s">
        <v>1174</v>
      </c>
    </row>
    <row r="77" spans="1:19" s="145" customFormat="1" ht="30.75" customHeight="1" x14ac:dyDescent="0.25">
      <c r="A77" s="543" t="s">
        <v>1175</v>
      </c>
      <c r="B77" s="527" t="s">
        <v>1176</v>
      </c>
      <c r="C77" s="543" t="s">
        <v>1177</v>
      </c>
      <c r="D77" s="470"/>
      <c r="E77" s="470"/>
      <c r="F77" s="470"/>
      <c r="G77" s="470"/>
      <c r="H77" s="470"/>
      <c r="I77" s="470"/>
      <c r="J77" s="470"/>
      <c r="K77" s="470"/>
      <c r="L77" s="470"/>
      <c r="M77" s="470"/>
      <c r="N77" s="470"/>
      <c r="O77" s="470"/>
      <c r="P77" s="518" t="s">
        <v>682</v>
      </c>
      <c r="Q77" s="522"/>
      <c r="R77" s="523"/>
      <c r="S77" s="401"/>
    </row>
    <row r="78" spans="1:19" s="145" customFormat="1" ht="48" customHeight="1" x14ac:dyDescent="0.25">
      <c r="A78" s="312" t="s">
        <v>1178</v>
      </c>
      <c r="B78" s="312" t="s">
        <v>1179</v>
      </c>
      <c r="C78" s="312" t="s">
        <v>1180</v>
      </c>
      <c r="D78" s="312"/>
      <c r="E78" s="312"/>
      <c r="F78" s="312"/>
      <c r="G78" s="312"/>
      <c r="H78" s="312"/>
      <c r="I78" s="312"/>
      <c r="J78" s="312"/>
      <c r="K78" s="312"/>
      <c r="L78" s="312"/>
      <c r="M78" s="312"/>
      <c r="N78" s="312"/>
      <c r="O78" s="312"/>
      <c r="P78" s="312"/>
      <c r="Q78" s="312"/>
      <c r="R78" s="312"/>
      <c r="S78" s="467" t="s">
        <v>984</v>
      </c>
    </row>
    <row r="79" spans="1:19" s="145" customFormat="1" ht="37.5" customHeight="1" x14ac:dyDescent="0.25">
      <c r="A79" s="543" t="s">
        <v>1181</v>
      </c>
      <c r="B79" s="527" t="s">
        <v>1182</v>
      </c>
      <c r="C79" s="534" t="s">
        <v>1183</v>
      </c>
      <c r="D79" s="470"/>
      <c r="E79" s="470"/>
      <c r="F79" s="470"/>
      <c r="G79" s="470"/>
      <c r="H79" s="470"/>
      <c r="I79" s="470"/>
      <c r="J79" s="470"/>
      <c r="K79" s="551"/>
      <c r="L79" s="507"/>
      <c r="M79" s="507"/>
      <c r="N79" s="507"/>
      <c r="O79" s="518"/>
      <c r="P79" s="518" t="s">
        <v>682</v>
      </c>
      <c r="Q79" s="522"/>
      <c r="R79" s="523"/>
      <c r="S79" s="395"/>
    </row>
    <row r="80" spans="1:19" s="145" customFormat="1" ht="31.5" customHeight="1" x14ac:dyDescent="0.25">
      <c r="A80" s="543" t="s">
        <v>1184</v>
      </c>
      <c r="B80" s="527" t="s">
        <v>1185</v>
      </c>
      <c r="C80" s="534" t="s">
        <v>1186</v>
      </c>
      <c r="D80" s="514"/>
      <c r="E80" s="514"/>
      <c r="F80" s="514"/>
      <c r="G80" s="507"/>
      <c r="H80" s="470"/>
      <c r="I80" s="470"/>
      <c r="J80" s="470"/>
      <c r="K80" s="507"/>
      <c r="L80" s="507"/>
      <c r="M80" s="507"/>
      <c r="N80" s="507"/>
      <c r="O80" s="518"/>
      <c r="P80" s="518" t="s">
        <v>682</v>
      </c>
      <c r="Q80" s="522"/>
      <c r="R80" s="523"/>
      <c r="S80" s="395"/>
    </row>
    <row r="81" spans="1:19" s="145" customFormat="1" ht="29.25" customHeight="1" x14ac:dyDescent="0.25">
      <c r="A81" s="527" t="s">
        <v>1187</v>
      </c>
      <c r="B81" s="527" t="s">
        <v>1188</v>
      </c>
      <c r="C81" s="394" t="s">
        <v>1189</v>
      </c>
      <c r="D81" s="518"/>
      <c r="E81" s="518"/>
      <c r="F81" s="470"/>
      <c r="G81" s="470"/>
      <c r="H81" s="470"/>
      <c r="I81" s="470"/>
      <c r="J81" s="518"/>
      <c r="K81" s="518"/>
      <c r="L81" s="507"/>
      <c r="M81" s="402"/>
      <c r="N81" s="402"/>
      <c r="O81" s="507"/>
      <c r="P81" s="518" t="s">
        <v>682</v>
      </c>
      <c r="Q81" s="522"/>
      <c r="R81" s="523"/>
      <c r="S81" s="395"/>
    </row>
    <row r="82" spans="1:19" s="145" customFormat="1" ht="51" customHeight="1" x14ac:dyDescent="0.25">
      <c r="A82" s="534" t="s">
        <v>1190</v>
      </c>
      <c r="B82" s="527" t="s">
        <v>1191</v>
      </c>
      <c r="C82" s="534" t="s">
        <v>1192</v>
      </c>
      <c r="D82" s="518"/>
      <c r="E82" s="518"/>
      <c r="F82" s="470"/>
      <c r="G82" s="470"/>
      <c r="H82" s="470"/>
      <c r="I82" s="517"/>
      <c r="J82" s="517"/>
      <c r="K82" s="518"/>
      <c r="L82" s="518"/>
      <c r="M82" s="518"/>
      <c r="N82" s="518"/>
      <c r="O82" s="518"/>
      <c r="P82" s="518" t="s">
        <v>682</v>
      </c>
      <c r="Q82" s="522"/>
      <c r="R82" s="523"/>
      <c r="S82" s="395"/>
    </row>
    <row r="83" spans="1:19" s="145" customFormat="1" ht="44.25" customHeight="1" x14ac:dyDescent="0.25">
      <c r="A83" s="534" t="s">
        <v>1193</v>
      </c>
      <c r="B83" s="527" t="s">
        <v>1194</v>
      </c>
      <c r="C83" s="527" t="s">
        <v>1195</v>
      </c>
      <c r="D83" s="527"/>
      <c r="E83" s="527"/>
      <c r="F83" s="527"/>
      <c r="G83" s="528"/>
      <c r="H83" s="470"/>
      <c r="I83" s="402"/>
      <c r="J83" s="527"/>
      <c r="K83" s="527"/>
      <c r="L83" s="527"/>
      <c r="M83" s="507"/>
      <c r="N83" s="527"/>
      <c r="O83" s="402"/>
      <c r="P83" s="518" t="s">
        <v>682</v>
      </c>
      <c r="Q83" s="527"/>
      <c r="R83" s="527"/>
      <c r="S83" s="395"/>
    </row>
    <row r="84" spans="1:19" s="145" customFormat="1" ht="42" customHeight="1" x14ac:dyDescent="0.25">
      <c r="A84" s="534" t="s">
        <v>1196</v>
      </c>
      <c r="B84" s="527" t="s">
        <v>1197</v>
      </c>
      <c r="C84" s="527" t="s">
        <v>1198</v>
      </c>
      <c r="D84" s="527"/>
      <c r="E84" s="527"/>
      <c r="F84" s="527"/>
      <c r="G84" s="527"/>
      <c r="H84" s="470"/>
      <c r="I84" s="402"/>
      <c r="J84" s="527"/>
      <c r="K84" s="527"/>
      <c r="L84" s="527"/>
      <c r="M84" s="507"/>
      <c r="N84" s="527"/>
      <c r="O84" s="402"/>
      <c r="P84" s="518" t="s">
        <v>682</v>
      </c>
      <c r="Q84" s="527"/>
      <c r="R84" s="527"/>
      <c r="S84" s="401"/>
    </row>
    <row r="85" spans="1:19" s="145" customFormat="1" ht="43.5" customHeight="1" x14ac:dyDescent="0.25">
      <c r="A85" s="312" t="s">
        <v>1199</v>
      </c>
      <c r="B85" s="312" t="s">
        <v>1200</v>
      </c>
      <c r="C85" s="312"/>
      <c r="D85" s="312"/>
      <c r="E85" s="312"/>
      <c r="F85" s="312"/>
      <c r="G85" s="312"/>
      <c r="H85" s="312"/>
      <c r="I85" s="312"/>
      <c r="J85" s="312"/>
      <c r="K85" s="312"/>
      <c r="L85" s="312"/>
      <c r="M85" s="312"/>
      <c r="N85" s="312"/>
      <c r="O85" s="312"/>
      <c r="P85" s="312"/>
      <c r="Q85" s="312"/>
      <c r="R85" s="312"/>
      <c r="S85" s="467" t="s">
        <v>984</v>
      </c>
    </row>
    <row r="86" spans="1:19" s="145" customFormat="1" ht="33" customHeight="1" x14ac:dyDescent="0.25">
      <c r="A86" s="524" t="s">
        <v>1201</v>
      </c>
      <c r="B86" s="527" t="s">
        <v>1202</v>
      </c>
      <c r="C86" s="527" t="s">
        <v>1203</v>
      </c>
      <c r="D86" s="518"/>
      <c r="E86" s="498"/>
      <c r="F86" s="470"/>
      <c r="G86" s="518"/>
      <c r="H86" s="518"/>
      <c r="I86" s="518"/>
      <c r="J86" s="518"/>
      <c r="K86" s="518"/>
      <c r="L86" s="518"/>
      <c r="M86" s="518"/>
      <c r="N86" s="518"/>
      <c r="O86" s="518"/>
      <c r="P86" s="518" t="s">
        <v>682</v>
      </c>
      <c r="Q86" s="522"/>
      <c r="R86" s="523"/>
      <c r="S86" s="401" t="s">
        <v>1204</v>
      </c>
    </row>
    <row r="87" spans="1:19" s="145" customFormat="1" ht="30" customHeight="1" x14ac:dyDescent="0.25">
      <c r="A87" s="531" t="s">
        <v>1205</v>
      </c>
      <c r="B87" s="527" t="s">
        <v>1206</v>
      </c>
      <c r="C87" s="527" t="s">
        <v>1207</v>
      </c>
      <c r="D87" s="518"/>
      <c r="E87" s="518"/>
      <c r="F87" s="470"/>
      <c r="G87" s="518"/>
      <c r="H87" s="518"/>
      <c r="I87" s="518"/>
      <c r="J87" s="518"/>
      <c r="K87" s="518"/>
      <c r="L87" s="518"/>
      <c r="M87" s="518"/>
      <c r="N87" s="518"/>
      <c r="O87" s="518"/>
      <c r="P87" s="518" t="s">
        <v>682</v>
      </c>
      <c r="Q87" s="522"/>
      <c r="R87" s="523"/>
      <c r="S87" s="401" t="s">
        <v>1204</v>
      </c>
    </row>
    <row r="88" spans="1:19" s="145" customFormat="1" ht="40.5" customHeight="1" x14ac:dyDescent="0.25">
      <c r="A88" s="543" t="s">
        <v>1208</v>
      </c>
      <c r="B88" s="527" t="s">
        <v>1209</v>
      </c>
      <c r="C88" s="527" t="s">
        <v>1210</v>
      </c>
      <c r="D88" s="518"/>
      <c r="E88" s="402"/>
      <c r="F88" s="470"/>
      <c r="G88" s="402"/>
      <c r="H88" s="402"/>
      <c r="I88" s="470"/>
      <c r="J88" s="402"/>
      <c r="K88" s="518"/>
      <c r="L88" s="518"/>
      <c r="M88" s="518"/>
      <c r="N88" s="518"/>
      <c r="O88" s="518"/>
      <c r="P88" s="518" t="s">
        <v>682</v>
      </c>
      <c r="Q88" s="522"/>
      <c r="R88" s="523"/>
      <c r="S88" s="401" t="s">
        <v>1204</v>
      </c>
    </row>
    <row r="89" spans="1:19" s="145" customFormat="1" ht="31.5" customHeight="1" x14ac:dyDescent="0.25">
      <c r="A89" s="543" t="s">
        <v>1211</v>
      </c>
      <c r="B89" s="527" t="s">
        <v>1212</v>
      </c>
      <c r="C89" s="534" t="s">
        <v>1183</v>
      </c>
      <c r="D89" s="518"/>
      <c r="E89" s="517"/>
      <c r="F89" s="470"/>
      <c r="G89" s="402"/>
      <c r="H89" s="402"/>
      <c r="I89" s="402"/>
      <c r="J89" s="402"/>
      <c r="K89" s="543"/>
      <c r="L89" s="543"/>
      <c r="M89" s="543"/>
      <c r="N89" s="543"/>
      <c r="O89" s="518"/>
      <c r="P89" s="518" t="s">
        <v>682</v>
      </c>
      <c r="Q89" s="522"/>
      <c r="R89" s="523"/>
      <c r="S89" s="401" t="s">
        <v>1204</v>
      </c>
    </row>
    <row r="90" spans="1:19" s="145" customFormat="1" ht="52.5" customHeight="1" x14ac:dyDescent="0.25">
      <c r="A90" s="543" t="s">
        <v>1213</v>
      </c>
      <c r="B90" s="543" t="s">
        <v>1214</v>
      </c>
      <c r="C90" s="543" t="s">
        <v>1215</v>
      </c>
      <c r="D90" s="543"/>
      <c r="E90" s="528"/>
      <c r="F90" s="470"/>
      <c r="G90" s="402"/>
      <c r="H90" s="507"/>
      <c r="I90" s="470"/>
      <c r="J90" s="527"/>
      <c r="K90" s="527"/>
      <c r="L90" s="543"/>
      <c r="M90" s="543"/>
      <c r="N90" s="543"/>
      <c r="O90" s="543"/>
      <c r="P90" s="518" t="s">
        <v>682</v>
      </c>
      <c r="Q90" s="543"/>
      <c r="R90" s="543"/>
      <c r="S90" s="401" t="s">
        <v>1204</v>
      </c>
    </row>
    <row r="91" spans="1:19" s="145" customFormat="1" ht="39" customHeight="1" x14ac:dyDescent="0.25">
      <c r="A91" s="543" t="s">
        <v>1216</v>
      </c>
      <c r="B91" s="527" t="s">
        <v>1217</v>
      </c>
      <c r="C91" s="527" t="s">
        <v>1215</v>
      </c>
      <c r="D91" s="552"/>
      <c r="E91" s="552"/>
      <c r="F91" s="553"/>
      <c r="G91" s="470"/>
      <c r="H91" s="507"/>
      <c r="I91" s="552"/>
      <c r="J91" s="470"/>
      <c r="K91" s="552"/>
      <c r="L91" s="552"/>
      <c r="M91" s="552"/>
      <c r="N91" s="552"/>
      <c r="O91" s="552"/>
      <c r="P91" s="518" t="s">
        <v>682</v>
      </c>
      <c r="Q91" s="522"/>
      <c r="R91" s="523"/>
      <c r="S91" s="547" t="s">
        <v>1053</v>
      </c>
    </row>
    <row r="92" spans="1:19" s="145" customFormat="1" ht="51" customHeight="1" x14ac:dyDescent="0.25">
      <c r="A92" s="534" t="s">
        <v>1218</v>
      </c>
      <c r="B92" s="527" t="s">
        <v>1219</v>
      </c>
      <c r="C92" s="534" t="s">
        <v>1220</v>
      </c>
      <c r="D92" s="518"/>
      <c r="E92" s="498"/>
      <c r="F92" s="470"/>
      <c r="G92" s="470"/>
      <c r="H92" s="470"/>
      <c r="I92" s="498"/>
      <c r="J92" s="507"/>
      <c r="K92" s="507"/>
      <c r="L92" s="507"/>
      <c r="M92" s="507"/>
      <c r="N92" s="507"/>
      <c r="O92" s="522"/>
      <c r="P92" s="518" t="s">
        <v>682</v>
      </c>
      <c r="Q92" s="522"/>
      <c r="R92" s="523"/>
      <c r="S92" s="547" t="s">
        <v>1053</v>
      </c>
    </row>
    <row r="93" spans="1:19" s="145" customFormat="1" ht="42" customHeight="1" x14ac:dyDescent="0.25">
      <c r="A93" s="312" t="s">
        <v>1221</v>
      </c>
      <c r="B93" s="312" t="s">
        <v>1222</v>
      </c>
      <c r="C93" s="312" t="s">
        <v>1223</v>
      </c>
      <c r="D93" s="312"/>
      <c r="E93" s="312"/>
      <c r="F93" s="312"/>
      <c r="G93" s="312"/>
      <c r="H93" s="312"/>
      <c r="I93" s="312"/>
      <c r="J93" s="312"/>
      <c r="K93" s="312"/>
      <c r="L93" s="312"/>
      <c r="M93" s="312"/>
      <c r="N93" s="312"/>
      <c r="O93" s="312"/>
      <c r="P93" s="312"/>
      <c r="Q93" s="312"/>
      <c r="R93" s="312"/>
      <c r="S93" s="312" t="s">
        <v>984</v>
      </c>
    </row>
    <row r="94" spans="1:19" s="145" customFormat="1" ht="44.25" customHeight="1" x14ac:dyDescent="0.25">
      <c r="A94" s="527" t="s">
        <v>1224</v>
      </c>
      <c r="B94" s="401" t="s">
        <v>1225</v>
      </c>
      <c r="C94" s="401" t="s">
        <v>1226</v>
      </c>
      <c r="D94" s="498"/>
      <c r="E94" s="498"/>
      <c r="F94" s="470"/>
      <c r="G94" s="470"/>
      <c r="H94" s="470"/>
      <c r="I94" s="470"/>
      <c r="J94" s="498"/>
      <c r="K94" s="498"/>
      <c r="L94" s="498"/>
      <c r="M94" s="498"/>
      <c r="N94" s="498"/>
      <c r="O94" s="498"/>
      <c r="P94" s="518" t="s">
        <v>682</v>
      </c>
      <c r="Q94" s="554"/>
      <c r="R94" s="554"/>
      <c r="S94" s="547" t="s">
        <v>1227</v>
      </c>
    </row>
    <row r="95" spans="1:19" s="145" customFormat="1" ht="46.5" customHeight="1" x14ac:dyDescent="0.25">
      <c r="A95" s="527" t="s">
        <v>1228</v>
      </c>
      <c r="B95" s="527" t="s">
        <v>1229</v>
      </c>
      <c r="C95" s="527" t="s">
        <v>1230</v>
      </c>
      <c r="D95" s="554"/>
      <c r="E95" s="554"/>
      <c r="F95" s="470"/>
      <c r="G95" s="554"/>
      <c r="H95" s="554"/>
      <c r="I95" s="470"/>
      <c r="J95" s="554"/>
      <c r="K95" s="554"/>
      <c r="L95" s="470"/>
      <c r="M95" s="554"/>
      <c r="N95" s="554"/>
      <c r="O95" s="470"/>
      <c r="P95" s="554"/>
      <c r="Q95" s="554"/>
      <c r="R95" s="554"/>
      <c r="S95" s="547" t="s">
        <v>1227</v>
      </c>
    </row>
    <row r="96" spans="1:19" s="145" customFormat="1" ht="48" customHeight="1" x14ac:dyDescent="0.25">
      <c r="A96" s="527" t="s">
        <v>1231</v>
      </c>
      <c r="B96" s="527" t="s">
        <v>1232</v>
      </c>
      <c r="C96" s="527" t="s">
        <v>1233</v>
      </c>
      <c r="D96" s="470"/>
      <c r="E96" s="470"/>
      <c r="F96" s="470"/>
      <c r="G96" s="470"/>
      <c r="H96" s="470"/>
      <c r="I96" s="470"/>
      <c r="J96" s="470"/>
      <c r="K96" s="470"/>
      <c r="L96" s="470"/>
      <c r="M96" s="470"/>
      <c r="N96" s="470"/>
      <c r="O96" s="470"/>
      <c r="P96" s="518" t="s">
        <v>682</v>
      </c>
      <c r="Q96" s="554"/>
      <c r="R96" s="554"/>
      <c r="S96" s="547" t="s">
        <v>1053</v>
      </c>
    </row>
    <row r="97" spans="1:19" s="145" customFormat="1" ht="45" customHeight="1" x14ac:dyDescent="0.25">
      <c r="A97" s="527" t="s">
        <v>1234</v>
      </c>
      <c r="B97" s="401" t="s">
        <v>1235</v>
      </c>
      <c r="C97" s="401" t="s">
        <v>1236</v>
      </c>
      <c r="D97" s="507"/>
      <c r="E97" s="507"/>
      <c r="F97" s="470"/>
      <c r="G97" s="507"/>
      <c r="H97" s="507"/>
      <c r="I97" s="470"/>
      <c r="J97" s="507"/>
      <c r="K97" s="507"/>
      <c r="L97" s="470"/>
      <c r="M97" s="507"/>
      <c r="N97" s="507"/>
      <c r="O97" s="470"/>
      <c r="P97" s="402" t="s">
        <v>682</v>
      </c>
      <c r="Q97" s="554"/>
      <c r="R97" s="554"/>
      <c r="S97" s="547" t="s">
        <v>1053</v>
      </c>
    </row>
    <row r="98" spans="1:19" s="145" customFormat="1" ht="33.75" customHeight="1" x14ac:dyDescent="0.25">
      <c r="A98" s="534" t="s">
        <v>1237</v>
      </c>
      <c r="B98" s="401" t="s">
        <v>1238</v>
      </c>
      <c r="C98" s="401" t="s">
        <v>1239</v>
      </c>
      <c r="D98" s="498"/>
      <c r="E98" s="498"/>
      <c r="F98" s="498"/>
      <c r="G98" s="498"/>
      <c r="H98" s="470"/>
      <c r="I98" s="470"/>
      <c r="J98" s="498"/>
      <c r="K98" s="498"/>
      <c r="L98" s="498"/>
      <c r="M98" s="498"/>
      <c r="N98" s="498"/>
      <c r="O98" s="498"/>
      <c r="P98" s="402" t="s">
        <v>682</v>
      </c>
      <c r="Q98" s="554"/>
      <c r="R98" s="554"/>
      <c r="S98" s="547" t="s">
        <v>1053</v>
      </c>
    </row>
    <row r="99" spans="1:19" s="145" customFormat="1" ht="28.5" customHeight="1" x14ac:dyDescent="0.25">
      <c r="A99" s="527" t="s">
        <v>1240</v>
      </c>
      <c r="B99" s="401" t="s">
        <v>1222</v>
      </c>
      <c r="C99" s="401" t="s">
        <v>1032</v>
      </c>
      <c r="D99" s="554"/>
      <c r="E99" s="554"/>
      <c r="F99" s="470"/>
      <c r="G99" s="554"/>
      <c r="H99" s="554"/>
      <c r="I99" s="470"/>
      <c r="J99" s="554"/>
      <c r="K99" s="554"/>
      <c r="L99" s="470"/>
      <c r="M99" s="554"/>
      <c r="N99" s="554"/>
      <c r="O99" s="470"/>
      <c r="P99" s="402" t="s">
        <v>682</v>
      </c>
      <c r="Q99" s="554"/>
      <c r="R99" s="554"/>
      <c r="S99" s="547" t="s">
        <v>1053</v>
      </c>
    </row>
    <row r="100" spans="1:19" ht="36" customHeight="1" x14ac:dyDescent="0.25">
      <c r="A100" s="527" t="s">
        <v>1241</v>
      </c>
      <c r="B100" s="401" t="s">
        <v>1242</v>
      </c>
      <c r="C100" s="401" t="s">
        <v>1243</v>
      </c>
      <c r="D100" s="554"/>
      <c r="E100" s="554"/>
      <c r="F100" s="470"/>
      <c r="G100" s="554"/>
      <c r="H100" s="554"/>
      <c r="I100" s="470"/>
      <c r="J100" s="554"/>
      <c r="K100" s="554"/>
      <c r="L100" s="470"/>
      <c r="M100" s="554"/>
      <c r="N100" s="554"/>
      <c r="O100" s="470"/>
      <c r="P100" s="555" t="s">
        <v>682</v>
      </c>
      <c r="Q100" s="554"/>
      <c r="R100" s="554"/>
      <c r="S100" s="554"/>
    </row>
    <row r="101" spans="1:19" x14ac:dyDescent="0.25">
      <c r="A101" s="1446" t="s">
        <v>178</v>
      </c>
      <c r="B101" s="1446"/>
      <c r="C101" s="1446"/>
      <c r="D101" s="1446"/>
      <c r="E101" s="1446"/>
      <c r="F101" s="1446"/>
      <c r="G101" s="1446"/>
      <c r="H101" s="1446"/>
      <c r="I101" s="1446"/>
      <c r="J101" s="1446"/>
      <c r="K101" s="1446"/>
      <c r="L101" s="1446"/>
      <c r="M101" s="1446"/>
      <c r="N101" s="1446"/>
      <c r="O101" s="1446"/>
      <c r="P101" s="556">
        <v>1703810</v>
      </c>
      <c r="Q101" s="557"/>
      <c r="R101" s="37"/>
      <c r="S101" s="37"/>
    </row>
    <row r="102" spans="1:19" ht="15.75" x14ac:dyDescent="0.3">
      <c r="A102" s="1447" t="s">
        <v>1244</v>
      </c>
      <c r="B102" s="1447"/>
      <c r="C102" s="1447"/>
      <c r="D102" s="1447"/>
      <c r="E102" s="1447"/>
      <c r="F102" s="1447"/>
      <c r="G102" s="1447"/>
      <c r="H102" s="1447"/>
      <c r="I102" s="1447"/>
      <c r="J102" s="1447"/>
      <c r="K102" s="1447"/>
      <c r="L102" s="1447"/>
      <c r="M102" s="1447"/>
      <c r="N102" s="1447"/>
      <c r="O102" s="1447"/>
      <c r="P102" s="558"/>
      <c r="Q102" s="559"/>
      <c r="R102" s="37"/>
      <c r="S102" s="37"/>
    </row>
    <row r="103" spans="1:19" ht="15.75" x14ac:dyDescent="0.3">
      <c r="A103" s="1441" t="s">
        <v>752</v>
      </c>
      <c r="B103" s="1441"/>
      <c r="C103" s="1441"/>
      <c r="D103" s="1441"/>
      <c r="E103" s="1441"/>
      <c r="F103" s="1441"/>
      <c r="G103" s="1441"/>
      <c r="H103" s="1441"/>
      <c r="I103" s="1441"/>
      <c r="J103" s="1441"/>
      <c r="K103" s="1441"/>
      <c r="L103" s="1441"/>
      <c r="M103" s="1441"/>
      <c r="N103" s="1441"/>
      <c r="O103" s="1441"/>
      <c r="P103" s="560">
        <v>21300000</v>
      </c>
      <c r="Q103" s="561"/>
      <c r="R103" s="37"/>
      <c r="S103" s="37"/>
    </row>
    <row r="104" spans="1:19" ht="15.75" x14ac:dyDescent="0.3">
      <c r="A104" s="1441" t="s">
        <v>1245</v>
      </c>
      <c r="B104" s="1441"/>
      <c r="C104" s="1441"/>
      <c r="D104" s="1441"/>
      <c r="E104" s="1441"/>
      <c r="F104" s="1441"/>
      <c r="G104" s="1441"/>
      <c r="H104" s="1441"/>
      <c r="I104" s="1441"/>
      <c r="J104" s="1441"/>
      <c r="K104" s="1441"/>
      <c r="L104" s="1441"/>
      <c r="M104" s="1441"/>
      <c r="N104" s="1441"/>
      <c r="O104" s="1441"/>
      <c r="P104" s="560"/>
      <c r="Q104" s="561">
        <v>3000000</v>
      </c>
      <c r="R104" s="37"/>
      <c r="S104" s="37"/>
    </row>
    <row r="105" spans="1:19" ht="15" customHeight="1" x14ac:dyDescent="0.3">
      <c r="A105" s="1441" t="s">
        <v>1246</v>
      </c>
      <c r="B105" s="1441"/>
      <c r="C105" s="1441"/>
      <c r="D105" s="1441"/>
      <c r="E105" s="1441"/>
      <c r="F105" s="1441"/>
      <c r="G105" s="1441"/>
      <c r="H105" s="1441"/>
      <c r="I105" s="1441"/>
      <c r="J105" s="1441"/>
      <c r="K105" s="1441"/>
      <c r="L105" s="1441"/>
      <c r="M105" s="1441"/>
      <c r="N105" s="1441"/>
      <c r="O105" s="1441"/>
      <c r="P105" s="560"/>
      <c r="Q105" s="561">
        <v>1200000</v>
      </c>
      <c r="R105" s="37"/>
      <c r="S105" s="37"/>
    </row>
    <row r="106" spans="1:19" ht="15" customHeight="1" x14ac:dyDescent="0.3">
      <c r="A106" s="1441" t="s">
        <v>1247</v>
      </c>
      <c r="B106" s="1441"/>
      <c r="C106" s="1441"/>
      <c r="D106" s="1441"/>
      <c r="E106" s="1441"/>
      <c r="F106" s="1441"/>
      <c r="G106" s="1441"/>
      <c r="H106" s="1441"/>
      <c r="I106" s="1441"/>
      <c r="J106" s="1441"/>
      <c r="K106" s="1441"/>
      <c r="L106" s="1441"/>
      <c r="M106" s="1441"/>
      <c r="N106" s="1441"/>
      <c r="O106" s="1441"/>
      <c r="P106" s="560"/>
      <c r="Q106" s="561">
        <v>3200000</v>
      </c>
      <c r="R106" s="37"/>
      <c r="S106" s="37"/>
    </row>
    <row r="107" spans="1:19" ht="15.75" x14ac:dyDescent="0.3">
      <c r="A107" s="1441" t="s">
        <v>1248</v>
      </c>
      <c r="B107" s="1441"/>
      <c r="C107" s="1441"/>
      <c r="D107" s="1441"/>
      <c r="E107" s="1441"/>
      <c r="F107" s="1441"/>
      <c r="G107" s="1441"/>
      <c r="H107" s="1441"/>
      <c r="I107" s="1441"/>
      <c r="J107" s="1441"/>
      <c r="K107" s="1441"/>
      <c r="L107" s="1441"/>
      <c r="M107" s="1441"/>
      <c r="N107" s="1441"/>
      <c r="O107" s="1441"/>
      <c r="P107" s="560"/>
      <c r="Q107" s="561">
        <v>8500000</v>
      </c>
      <c r="R107" s="37"/>
      <c r="S107" s="37"/>
    </row>
    <row r="108" spans="1:19" ht="15" customHeight="1" x14ac:dyDescent="0.3">
      <c r="A108" s="1441" t="s">
        <v>1249</v>
      </c>
      <c r="B108" s="1441"/>
      <c r="C108" s="1441"/>
      <c r="D108" s="1441"/>
      <c r="E108" s="1441"/>
      <c r="F108" s="1441"/>
      <c r="G108" s="1441"/>
      <c r="H108" s="1441"/>
      <c r="I108" s="1441"/>
      <c r="J108" s="1441"/>
      <c r="K108" s="1441"/>
      <c r="L108" s="1441"/>
      <c r="M108" s="1441"/>
      <c r="N108" s="1441"/>
      <c r="O108" s="1441"/>
      <c r="P108" s="560"/>
      <c r="Q108" s="562"/>
      <c r="R108" s="37"/>
      <c r="S108" s="37"/>
    </row>
    <row r="109" spans="1:19" ht="15.75" x14ac:dyDescent="0.3">
      <c r="A109" s="1441" t="s">
        <v>756</v>
      </c>
      <c r="B109" s="1441"/>
      <c r="C109" s="1441"/>
      <c r="D109" s="1441"/>
      <c r="E109" s="1441"/>
      <c r="F109" s="1441"/>
      <c r="G109" s="1441"/>
      <c r="H109" s="1441"/>
      <c r="I109" s="1441"/>
      <c r="J109" s="1441"/>
      <c r="K109" s="1441"/>
      <c r="L109" s="1441"/>
      <c r="M109" s="1441"/>
      <c r="N109" s="1441"/>
      <c r="O109" s="1441"/>
      <c r="P109" s="560">
        <v>1355000</v>
      </c>
      <c r="Q109" s="561"/>
      <c r="R109" s="37"/>
      <c r="S109" s="37"/>
    </row>
    <row r="110" spans="1:19" ht="15.75" x14ac:dyDescent="0.3">
      <c r="A110" s="1441" t="s">
        <v>757</v>
      </c>
      <c r="B110" s="1441"/>
      <c r="C110" s="1441"/>
      <c r="D110" s="1441"/>
      <c r="E110" s="1441"/>
      <c r="F110" s="1441"/>
      <c r="G110" s="1441"/>
      <c r="H110" s="1441"/>
      <c r="I110" s="1441"/>
      <c r="J110" s="1441"/>
      <c r="K110" s="1441"/>
      <c r="L110" s="1441"/>
      <c r="M110" s="1441"/>
      <c r="N110" s="1441"/>
      <c r="O110" s="1441"/>
      <c r="P110" s="560">
        <v>1360000</v>
      </c>
      <c r="Q110" s="561"/>
      <c r="R110" s="37"/>
      <c r="S110" s="37"/>
    </row>
    <row r="111" spans="1:19" ht="19.5" customHeight="1" x14ac:dyDescent="0.3">
      <c r="A111" s="1441" t="s">
        <v>758</v>
      </c>
      <c r="B111" s="1441"/>
      <c r="C111" s="1441"/>
      <c r="D111" s="1441"/>
      <c r="E111" s="1441"/>
      <c r="F111" s="1441"/>
      <c r="G111" s="1441"/>
      <c r="H111" s="1441"/>
      <c r="I111" s="1441"/>
      <c r="J111" s="1441"/>
      <c r="K111" s="1441"/>
      <c r="L111" s="1441"/>
      <c r="M111" s="1441"/>
      <c r="N111" s="1441"/>
      <c r="O111" s="1441"/>
      <c r="P111" s="560">
        <v>200000</v>
      </c>
      <c r="Q111" s="561"/>
      <c r="R111" s="37"/>
      <c r="S111" s="37"/>
    </row>
    <row r="112" spans="1:19" ht="17.25" customHeight="1" x14ac:dyDescent="0.25">
      <c r="A112" s="1442" t="s">
        <v>1250</v>
      </c>
      <c r="B112" s="1442"/>
      <c r="C112" s="1442"/>
      <c r="D112" s="1442"/>
      <c r="E112" s="1442"/>
      <c r="F112" s="1442"/>
      <c r="G112" s="1442"/>
      <c r="H112" s="1442"/>
      <c r="I112" s="1442"/>
      <c r="J112" s="1442"/>
      <c r="K112" s="1442"/>
      <c r="L112" s="1442"/>
      <c r="M112" s="1442"/>
      <c r="N112" s="1442"/>
      <c r="O112" s="1442"/>
      <c r="P112" s="558">
        <f>P103+P104+P108+P109+P110+P111</f>
        <v>24215000</v>
      </c>
      <c r="Q112" s="558">
        <f>SUM(Q104:Q111)</f>
        <v>15900000</v>
      </c>
      <c r="R112" s="37"/>
      <c r="S112" s="37"/>
    </row>
    <row r="113" spans="1:19" ht="15.75" customHeight="1" x14ac:dyDescent="0.3">
      <c r="A113" s="1443" t="s">
        <v>1251</v>
      </c>
      <c r="B113" s="1443"/>
      <c r="C113" s="1443"/>
      <c r="D113" s="1443"/>
      <c r="E113" s="1443"/>
      <c r="F113" s="1443"/>
      <c r="G113" s="1443"/>
      <c r="H113" s="1443"/>
      <c r="I113" s="1443"/>
      <c r="J113" s="1443"/>
      <c r="K113" s="1443"/>
      <c r="L113" s="1443"/>
      <c r="M113" s="1443"/>
      <c r="N113" s="1443"/>
      <c r="O113" s="1443"/>
      <c r="P113" s="563">
        <f>P101</f>
        <v>1703810</v>
      </c>
      <c r="Q113" s="564"/>
      <c r="R113" s="37"/>
      <c r="S113" s="37"/>
    </row>
    <row r="114" spans="1:19" ht="18" customHeight="1" x14ac:dyDescent="0.3">
      <c r="A114" s="1442" t="s">
        <v>1252</v>
      </c>
      <c r="B114" s="1442"/>
      <c r="C114" s="1442"/>
      <c r="D114" s="1442"/>
      <c r="E114" s="1442"/>
      <c r="F114" s="1442"/>
      <c r="G114" s="1442"/>
      <c r="H114" s="1442"/>
      <c r="I114" s="1442"/>
      <c r="J114" s="1442"/>
      <c r="K114" s="1442"/>
      <c r="L114" s="1442"/>
      <c r="M114" s="1442"/>
      <c r="N114" s="1442"/>
      <c r="O114" s="1442"/>
      <c r="P114" s="563">
        <v>3476642</v>
      </c>
      <c r="Q114" s="564"/>
      <c r="R114" s="37"/>
      <c r="S114" s="37"/>
    </row>
    <row r="115" spans="1:19" x14ac:dyDescent="0.25">
      <c r="A115" s="1416" t="s">
        <v>1253</v>
      </c>
      <c r="B115" s="1416"/>
      <c r="C115" s="1416"/>
      <c r="D115" s="1416"/>
      <c r="E115" s="1416"/>
      <c r="F115" s="1416"/>
      <c r="G115" s="1416"/>
      <c r="H115" s="1416"/>
      <c r="I115" s="1416"/>
      <c r="J115" s="1416"/>
      <c r="K115" s="1416"/>
      <c r="L115" s="1416"/>
      <c r="M115" s="1416"/>
      <c r="N115" s="1416"/>
      <c r="O115" s="1416"/>
      <c r="P115" s="565">
        <f>P112+P113+P114</f>
        <v>29395452</v>
      </c>
      <c r="Q115" s="566"/>
      <c r="R115" s="37"/>
      <c r="S115" s="37"/>
    </row>
    <row r="116" spans="1:19" ht="25.5" customHeight="1" x14ac:dyDescent="0.25">
      <c r="A116" s="1440" t="s">
        <v>1254</v>
      </c>
      <c r="B116" s="1440"/>
      <c r="C116" s="1440"/>
      <c r="D116" s="1440"/>
      <c r="E116" s="1440"/>
      <c r="F116" s="1440"/>
      <c r="G116" s="1440"/>
      <c r="H116" s="1440"/>
      <c r="I116" s="1440"/>
      <c r="J116" s="1440"/>
      <c r="K116" s="1440"/>
      <c r="L116" s="1440"/>
      <c r="M116" s="1440"/>
      <c r="N116" s="1440"/>
      <c r="O116" s="1440"/>
      <c r="P116" s="567">
        <f>Q112+P115</f>
        <v>45295452</v>
      </c>
      <c r="Q116" s="568"/>
      <c r="R116" s="37"/>
      <c r="S116" s="37"/>
    </row>
    <row r="117" spans="1:19" x14ac:dyDescent="0.25">
      <c r="P117" s="83"/>
      <c r="Q117" s="83"/>
    </row>
    <row r="118" spans="1:19" x14ac:dyDescent="0.25">
      <c r="P118" s="83"/>
    </row>
    <row r="119" spans="1:19" x14ac:dyDescent="0.25">
      <c r="P119" s="83"/>
      <c r="Q119" s="569"/>
    </row>
    <row r="120" spans="1:19" x14ac:dyDescent="0.25">
      <c r="P120" s="83"/>
      <c r="Q120" s="569"/>
    </row>
    <row r="121" spans="1:19" x14ac:dyDescent="0.25">
      <c r="P121" s="83"/>
    </row>
    <row r="122" spans="1:19" x14ac:dyDescent="0.25">
      <c r="P122" s="83"/>
    </row>
  </sheetData>
  <mergeCells count="31">
    <mergeCell ref="A2:S2"/>
    <mergeCell ref="A3:S3"/>
    <mergeCell ref="A4:S4"/>
    <mergeCell ref="A6:C6"/>
    <mergeCell ref="D6:F6"/>
    <mergeCell ref="G6:I6"/>
    <mergeCell ref="A109:O109"/>
    <mergeCell ref="M10:O10"/>
    <mergeCell ref="P10:R10"/>
    <mergeCell ref="S10:S11"/>
    <mergeCell ref="A101:O101"/>
    <mergeCell ref="A102:O102"/>
    <mergeCell ref="A103:O103"/>
    <mergeCell ref="A10:A11"/>
    <mergeCell ref="B10:B11"/>
    <mergeCell ref="C10:C11"/>
    <mergeCell ref="D10:F10"/>
    <mergeCell ref="G10:I10"/>
    <mergeCell ref="J10:L10"/>
    <mergeCell ref="A104:O104"/>
    <mergeCell ref="A105:O105"/>
    <mergeCell ref="A106:O106"/>
    <mergeCell ref="A107:O107"/>
    <mergeCell ref="A108:O108"/>
    <mergeCell ref="A116:O116"/>
    <mergeCell ref="A110:O110"/>
    <mergeCell ref="A111:O111"/>
    <mergeCell ref="A112:O112"/>
    <mergeCell ref="A113:O113"/>
    <mergeCell ref="A114:O114"/>
    <mergeCell ref="A115:O115"/>
  </mergeCells>
  <pageMargins left="0.74803149606299213" right="0.70866141732283472" top="0.74803149606299213" bottom="0.74803149606299213" header="0.31496062992125984" footer="0.31496062992125984"/>
  <pageSetup paperSize="7"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4</vt:i4>
      </vt:variant>
    </vt:vector>
  </HeadingPairs>
  <TitlesOfParts>
    <vt:vector size="23" baseType="lpstr">
      <vt:lpstr>Juridica</vt:lpstr>
      <vt:lpstr>Despacho</vt:lpstr>
      <vt:lpstr>Correspondencia</vt:lpstr>
      <vt:lpstr>Dpto. de Archivo.</vt:lpstr>
      <vt:lpstr>Depto Militar</vt:lpstr>
      <vt:lpstr>DA</vt:lpstr>
      <vt:lpstr>Comunicaciones</vt:lpstr>
      <vt:lpstr>Rel. Internacionales</vt:lpstr>
      <vt:lpstr> DPD.</vt:lpstr>
      <vt:lpstr>TIC. </vt:lpstr>
      <vt:lpstr>OAI</vt:lpstr>
      <vt:lpstr>Dir. de Rec. Humanos</vt:lpstr>
      <vt:lpstr>POA 2021 DGE</vt:lpstr>
      <vt:lpstr>DGT</vt:lpstr>
      <vt:lpstr>COMITE DE SALARIOS</vt:lpstr>
      <vt:lpstr>TRABAJO INFANTIL</vt:lpstr>
      <vt:lpstr>IOND</vt:lpstr>
      <vt:lpstr>Seguridad Social</vt:lpstr>
      <vt:lpstr>DGHSI</vt:lpstr>
      <vt:lpstr>'COMITE DE SALARIOS'!Área_de_impresión</vt:lpstr>
      <vt:lpstr>'Depto Militar'!Área_de_impresión</vt:lpstr>
      <vt:lpstr>OAI!Área_de_impresión</vt:lpstr>
      <vt:lpstr>'POA 2021 DGE'!Área_de_impresión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TRABAJ</dc:creator>
  <cp:lastModifiedBy>Ada Ysabel Valenzuela Guerrero</cp:lastModifiedBy>
  <dcterms:created xsi:type="dcterms:W3CDTF">2022-03-25T19:20:18Z</dcterms:created>
  <dcterms:modified xsi:type="dcterms:W3CDTF">2022-03-28T14:22:37Z</dcterms:modified>
</cp:coreProperties>
</file>